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inanzas\Desktop\AgE2013-2014\"/>
    </mc:Choice>
  </mc:AlternateContent>
  <bookViews>
    <workbookView xWindow="0" yWindow="0" windowWidth="20490" windowHeight="7755" tabRatio="906"/>
  </bookViews>
  <sheets>
    <sheet name="CONTRAPORTADA" sheetId="149" r:id="rId1"/>
    <sheet name="ORGULLO 2014" sheetId="16" r:id="rId2"/>
    <sheet name="Proyectos autorizados" sheetId="1" r:id="rId3"/>
    <sheet name="Proyecto 2014" sheetId="2" r:id="rId4"/>
    <sheet name="Proyecto 2013" sheetId="3" r:id="rId5"/>
    <sheet name="Proyecto 2013 (2)" sheetId="4" r:id="rId6"/>
    <sheet name="Proyecto 2012" sheetId="5" r:id="rId7"/>
    <sheet name="Proyectos autorizados 2012" sheetId="7" r:id="rId8"/>
    <sheet name="Regiones de impacto Proy 2012" sheetId="8" r:id="rId9"/>
    <sheet name="Proyectos autorizados 2013" sheetId="9" r:id="rId10"/>
    <sheet name="Regiones de impacto Proy 2013" sheetId="10" r:id="rId11"/>
    <sheet name="Proyectos autorizados 2014" sheetId="11" r:id="rId12"/>
    <sheet name="Regiones de Impacto Proy 2014" sheetId="12" r:id="rId13"/>
    <sheet name="Evaluación PAMR" sheetId="13" r:id="rId14"/>
    <sheet name="Evaluación PAMR (2)" sheetId="14" r:id="rId15"/>
    <sheet name="TramitesCEMER" sheetId="15" r:id="rId16"/>
    <sheet name="PRODUCCION" sheetId="150" r:id="rId17"/>
    <sheet name="NOCHE BUENA" sheetId="151" r:id="rId18"/>
    <sheet name="PASTO (TAPETE) m2" sheetId="152" r:id="rId19"/>
    <sheet name="ROSA (GRUESA)" sheetId="153" r:id="rId20"/>
    <sheet name="NARDO (GRUESA)" sheetId="154" r:id="rId21"/>
    <sheet name="CRISANTEMO (GRUESA)" sheetId="155" r:id="rId22"/>
    <sheet name="SUPERFICIE" sheetId="156" r:id="rId23"/>
    <sheet name="SORGO" sheetId="157" r:id="rId24"/>
    <sheet name="MAIZ" sheetId="158" r:id="rId25"/>
    <sheet name="CAÑA DE AZUCAR" sheetId="159" r:id="rId26"/>
    <sheet name="ELOTE" sheetId="160" r:id="rId27"/>
    <sheet name="AGUACATE" sheetId="161" r:id="rId28"/>
    <sheet name="NOPALITOS" sheetId="162" r:id="rId29"/>
    <sheet name="CEBOLLA" sheetId="163" r:id="rId30"/>
    <sheet name="EJOTE" sheetId="164" r:id="rId31"/>
    <sheet name="TOMATE ROJO" sheetId="165" r:id="rId32"/>
    <sheet name="FRIJOL" sheetId="166" r:id="rId33"/>
    <sheet name="DURAZNO" sheetId="167" r:id="rId34"/>
    <sheet name="ARROZ PALAY" sheetId="168" r:id="rId35"/>
    <sheet name="VALOR X PRODUCCIÓN" sheetId="169" r:id="rId36"/>
    <sheet name="CAÑA DE AZUCAR (2)" sheetId="170" r:id="rId37"/>
    <sheet name="TOMATE ROJO (2)" sheetId="171" r:id="rId38"/>
    <sheet name="SORGO (2)" sheetId="172" r:id="rId39"/>
    <sheet name="NOPALITOS (2)" sheetId="173" r:id="rId40"/>
    <sheet name="MAIZ (2)" sheetId="174" r:id="rId41"/>
    <sheet name="CEBOLLA (2)" sheetId="175" r:id="rId42"/>
    <sheet name="AGUACATE (2)" sheetId="176" r:id="rId43"/>
    <sheet name="DURAZNO (2)" sheetId="177" r:id="rId44"/>
    <sheet name="EJOTE (2)" sheetId="178" r:id="rId45"/>
    <sheet name="TOMATE VERDE" sheetId="179" r:id="rId46"/>
    <sheet name="PRODUCCION EN PIE" sheetId="180" r:id="rId47"/>
    <sheet name="PRODUCCION EN CANAL" sheetId="181" r:id="rId48"/>
    <sheet name="LECHE Y OTROS PRODUCTOS" sheetId="182" r:id="rId49"/>
    <sheet name="BOVINO" sheetId="183" r:id="rId50"/>
    <sheet name="PORCINO" sheetId="184" r:id="rId51"/>
    <sheet name="OVINO" sheetId="185" r:id="rId52"/>
    <sheet name="CAPRINO" sheetId="186" r:id="rId53"/>
    <sheet name="AVE" sheetId="187" r:id="rId54"/>
    <sheet name="BOVINO EN CANAL" sheetId="188" r:id="rId55"/>
    <sheet name="PORCINO EN CANAL" sheetId="189" r:id="rId56"/>
    <sheet name="OVINO EN CANAL" sheetId="190" r:id="rId57"/>
    <sheet name="CAPRINO EN CANAL" sheetId="191" r:id="rId58"/>
    <sheet name="AVE EN CANAL" sheetId="192" r:id="rId59"/>
    <sheet name="LECHE BOVINO" sheetId="193" r:id="rId60"/>
    <sheet name="HUEVO PARA PLATO" sheetId="194" r:id="rId61"/>
    <sheet name="MIEL" sheetId="195" r:id="rId62"/>
    <sheet name="PRODUCCION EN PIE(2)" sheetId="196" r:id="rId63"/>
    <sheet name="PRODUCCION EN CANAL(2)" sheetId="197" r:id="rId64"/>
    <sheet name="LECHE(2)" sheetId="198" r:id="rId65"/>
    <sheet name="BOVINO(2)" sheetId="199" r:id="rId66"/>
    <sheet name="PORCINO(2)" sheetId="200" r:id="rId67"/>
    <sheet name="CAPRINO(2)" sheetId="201" r:id="rId68"/>
    <sheet name="OVINO(2)" sheetId="202" r:id="rId69"/>
    <sheet name="AVE(2)" sheetId="203" r:id="rId70"/>
    <sheet name="BOVINO EN CANAL(2)" sheetId="204" r:id="rId71"/>
    <sheet name="PORCINO EN CANAL(2)" sheetId="205" r:id="rId72"/>
    <sheet name="OVINO EN CANAL(2)" sheetId="206" r:id="rId73"/>
    <sheet name="CAPRINO EN CANAL(2)" sheetId="207" r:id="rId74"/>
    <sheet name="AVE EN CANAL(2)" sheetId="208" r:id="rId75"/>
    <sheet name="LECHE BOVINO(2)" sheetId="209" r:id="rId76"/>
    <sheet name="HUEVO PARA PLATO(2)" sheetId="210" r:id="rId77"/>
    <sheet name="MIEL(2)" sheetId="211" r:id="rId78"/>
    <sheet name="PRODUCCION EN PIE(3)" sheetId="212" r:id="rId79"/>
    <sheet name="PRODUCCION EN CANAL(3)" sheetId="213" r:id="rId80"/>
    <sheet name="LECHE Y OTROS PRODUCTOS(3)" sheetId="214" r:id="rId81"/>
    <sheet name="BOVINO(3)" sheetId="215" r:id="rId82"/>
    <sheet name="PORCINO(3)" sheetId="216" r:id="rId83"/>
    <sheet name="OVINO(3)" sheetId="217" r:id="rId84"/>
    <sheet name="CAPRINO(3)" sheetId="218" r:id="rId85"/>
    <sheet name="AVE(3)" sheetId="219" r:id="rId86"/>
    <sheet name="BOVINO EN CANAL(3)" sheetId="220" r:id="rId87"/>
    <sheet name="PORCINO EN CANAL(3)" sheetId="221" r:id="rId88"/>
    <sheet name="OVINO EN CANAL(3)" sheetId="222" r:id="rId89"/>
    <sheet name="CAPRINO EN CANAL(3)" sheetId="223" r:id="rId90"/>
    <sheet name="AVE EN CANAL(3)" sheetId="224" r:id="rId91"/>
    <sheet name="LECHE BOVINO(3)" sheetId="225" r:id="rId92"/>
    <sheet name="HUEVO PARA PLATO(3)" sheetId="226" r:id="rId93"/>
    <sheet name="MIEL(3)" sheetId="227" r:id="rId94"/>
    <sheet name="Ciencia" sheetId="95" r:id="rId95"/>
    <sheet name="Ciencia (2)" sheetId="96" r:id="rId96"/>
    <sheet name="Ciencia (3)" sheetId="97" r:id="rId97"/>
    <sheet name="Ciencia (4)" sheetId="98" r:id="rId98"/>
    <sheet name="Ciencia (5)" sheetId="99" r:id="rId99"/>
    <sheet name="Ciencia (6)" sheetId="100" r:id="rId100"/>
    <sheet name="Ciencia(7)" sheetId="101" r:id="rId101"/>
    <sheet name="Ciencia(8)" sheetId="102" r:id="rId102"/>
    <sheet name="PEI (1)" sheetId="103" r:id="rId103"/>
    <sheet name="PEI (2)" sheetId="104" r:id="rId104"/>
    <sheet name="PEI (3)" sheetId="105" r:id="rId105"/>
    <sheet name="PEI (4)" sheetId="106" r:id="rId106"/>
    <sheet name="FIT (1)" sheetId="107" r:id="rId107"/>
    <sheet name="Desarrollo Tecnológico " sheetId="108" r:id="rId108"/>
    <sheet name="Desarrollo Tecnológico 3" sheetId="109" r:id="rId109"/>
    <sheet name="Actos Juridicos 2013 JLCA" sheetId="110" r:id="rId110"/>
    <sheet name="Personas Atendidas 2012 SNE" sheetId="111" r:id="rId111"/>
    <sheet name="Personas Atendidas 2012 SNE (2" sheetId="147" r:id="rId112"/>
    <sheet name="Personas Atendidas 2012 SNE (3)" sheetId="148" r:id="rId113"/>
    <sheet name="Poblacion  Laboral 2013 SNE" sheetId="112" r:id="rId114"/>
    <sheet name="Ocupacion 2013 SNE" sheetId="113" r:id="rId115"/>
    <sheet name="Ocupacion 2014 SNE" sheetId="114" r:id="rId116"/>
    <sheet name="Indicadores 2006-2014 SNE" sheetId="115" r:id="rId117"/>
    <sheet name="Insp. de Trabajo 12-13 DGIT" sheetId="116" r:id="rId118"/>
    <sheet name="Act. de insp. mensual 2013 " sheetId="117" r:id="rId119"/>
    <sheet name="Concialiaciones 12-13 DGC" sheetId="118" r:id="rId120"/>
    <sheet name="Asesorias 12-13 DGC" sheetId="119" r:id="rId121"/>
    <sheet name="Concentrado Cuernavaca ICATMOR" sheetId="121" r:id="rId122"/>
    <sheet name="Concentrado Anenecuilco ICATMOR" sheetId="123" r:id="rId123"/>
    <sheet name="Concentrado Pte. Ixtla ICATMOR" sheetId="125" r:id="rId124"/>
    <sheet name="Cap.Aten. Cuernavaca ICATMOR" sheetId="127" r:id="rId125"/>
    <sheet name="Cap.Aten. Anenecuilco ICATMOR" sheetId="128" r:id="rId126"/>
    <sheet name="Cap.Aten. Pte. Ixtla ICATMOR" sheetId="129" r:id="rId127"/>
    <sheet name="Evolución Hospedaje" sheetId="130" r:id="rId128"/>
    <sheet name="%Part. Hoteles" sheetId="131" r:id="rId129"/>
    <sheet name="%Ocupación Hotelera" sheetId="132" r:id="rId130"/>
    <sheet name="Comparativo llegada turistas" sheetId="133" r:id="rId131"/>
    <sheet name="Comparativo estadía" sheetId="134" r:id="rId132"/>
    <sheet name="Var % Hoteles" sheetId="135" r:id="rId133"/>
    <sheet name="Categorías Turísticas Hotel (2" sheetId="136" r:id="rId134"/>
    <sheet name="Llegada de vuelos" sheetId="137" r:id="rId135"/>
    <sheet name="Llegada de vuelos morelos" sheetId="138" r:id="rId136"/>
    <sheet name="Oferta de alimentos y bebidas" sheetId="139" r:id="rId137"/>
    <sheet name="Obras por municipio" sheetId="140" r:id="rId138"/>
    <sheet name="Obras por municipio (2)" sheetId="141" r:id="rId139"/>
    <sheet name="concluidas" sheetId="142" r:id="rId140"/>
    <sheet name="proceso" sheetId="143" r:id="rId141"/>
    <sheet name="iniciar" sheetId="144" r:id="rId142"/>
    <sheet name="proceso y por iniciar" sheetId="145" r:id="rId143"/>
  </sheets>
  <externalReferences>
    <externalReference r:id="rId144"/>
    <externalReference r:id="rId145"/>
  </externalReferences>
  <definedNames>
    <definedName name="_xlnm._FilterDatabase" localSheetId="10" hidden="1">'Regiones de impacto Proy 2013'!$A$1:$E$29</definedName>
    <definedName name="_xlnm.Print_Area" localSheetId="129">'%Ocupación Hotelera'!$A$1:$G$18</definedName>
    <definedName name="_xlnm.Print_Area" localSheetId="128">'%Part. Hoteles'!$A$1:$O$40</definedName>
    <definedName name="_xlnm.Print_Area" localSheetId="118">'Act. de insp. mensual 2013 '!$A$1:$G$10</definedName>
    <definedName name="_xlnm.Print_Area" localSheetId="109">'Actos Juridicos 2013 JLCA'!$A$1:$F$19</definedName>
    <definedName name="_xlnm.Print_Area" localSheetId="27">AGUACATE!$A$1:$K$18</definedName>
    <definedName name="_xlnm.Print_Area" localSheetId="42">'AGUACATE (2)'!$A$1:$K$18</definedName>
    <definedName name="_xlnm.Print_Area" localSheetId="34">'ARROZ PALAY'!$A$1:$K$18</definedName>
    <definedName name="_xlnm.Print_Area" localSheetId="120">'Asesorias 12-13 DGC'!$A$1:$E$11</definedName>
    <definedName name="_xlnm.Print_Area" localSheetId="36">'CAÑA DE AZUCAR (2)'!$A$1:$K$18</definedName>
    <definedName name="_xlnm.Print_Area" localSheetId="125">'Cap.Aten. Anenecuilco ICATMOR'!$A$1:$F$26</definedName>
    <definedName name="_xlnm.Print_Area" localSheetId="124">'Cap.Aten. Cuernavaca ICATMOR'!$A$1:$E$21</definedName>
    <definedName name="_xlnm.Print_Area" localSheetId="126">'Cap.Aten. Pte. Ixtla ICATMOR'!$A$1:$F$22</definedName>
    <definedName name="_xlnm.Print_Area" localSheetId="133">'Categorías Turísticas Hotel (2'!$A$1:$AA$36</definedName>
    <definedName name="_xlnm.Print_Area" localSheetId="29">CEBOLLA!$A$1:$K$18</definedName>
    <definedName name="_xlnm.Print_Area" localSheetId="41">'CEBOLLA (2)'!$A$1:$K$18</definedName>
    <definedName name="_xlnm.Print_Area" localSheetId="94">Ciencia!$A$1:$G$28</definedName>
    <definedName name="_xlnm.Print_Area" localSheetId="95">'Ciencia (2)'!$A$1:$M$16</definedName>
    <definedName name="_xlnm.Print_Area" localSheetId="96">'Ciencia (3)'!$A$1:$H$32</definedName>
    <definedName name="_xlnm.Print_Area" localSheetId="97">'Ciencia (4)'!$A$1:$N$28</definedName>
    <definedName name="_xlnm.Print_Area" localSheetId="98">'Ciencia (5)'!$A$1:$I$27</definedName>
    <definedName name="_xlnm.Print_Area" localSheetId="99">'Ciencia (6)'!$A$1:$G$14</definedName>
    <definedName name="_xlnm.Print_Area" localSheetId="100">'Ciencia(7)'!$A$1:$G$14</definedName>
    <definedName name="_xlnm.Print_Area" localSheetId="101">'Ciencia(8)'!$A$1:$G$25</definedName>
    <definedName name="_xlnm.Print_Area" localSheetId="131">'Comparativo estadía'!$A$1:$N$36</definedName>
    <definedName name="_xlnm.Print_Area" localSheetId="130">'Comparativo llegada turistas'!$A$1:$N$38</definedName>
    <definedName name="_xlnm.Print_Area" localSheetId="122">'Concentrado Anenecuilco ICATMOR'!$A$1:$M$21</definedName>
    <definedName name="_xlnm.Print_Area" localSheetId="121">'Concentrado Cuernavaca ICATMOR'!$A$1:$M$20</definedName>
    <definedName name="_xlnm.Print_Area" localSheetId="123">'Concentrado Pte. Ixtla ICATMOR'!$A$1:$M$21</definedName>
    <definedName name="_xlnm.Print_Area" localSheetId="119">'Concialiaciones 12-13 DGC'!$A$1:$S$11</definedName>
    <definedName name="_xlnm.Print_Area" localSheetId="0">CONTRAPORTADA!$A$1:$F$22</definedName>
    <definedName name="_xlnm.Print_Area" localSheetId="21">'CRISANTEMO (GRUESA)'!$A$1:$K$38</definedName>
    <definedName name="_xlnm.Print_Area" localSheetId="107">'Desarrollo Tecnológico '!$A$1:$E$17</definedName>
    <definedName name="_xlnm.Print_Area" localSheetId="108">'Desarrollo Tecnológico 3'!$A$1:$G$16</definedName>
    <definedName name="_xlnm.Print_Area" localSheetId="33">DURAZNO!$A$1:$K$18</definedName>
    <definedName name="_xlnm.Print_Area" localSheetId="43">'DURAZNO (2)'!$A$1:$K$18</definedName>
    <definedName name="_xlnm.Print_Area" localSheetId="44">'EJOTE (2)'!$A$1:$K$18</definedName>
    <definedName name="_xlnm.Print_Area" localSheetId="13">'Evaluación PAMR'!$A$1:$G$35</definedName>
    <definedName name="_xlnm.Print_Area" localSheetId="14">'Evaluación PAMR (2)'!$A$1:$G$33</definedName>
    <definedName name="_xlnm.Print_Area" localSheetId="127">'Evolución Hospedaje'!$A$1:$H$35</definedName>
    <definedName name="_xlnm.Print_Area" localSheetId="32">FRIJOL!$A$1:$K$18</definedName>
    <definedName name="_xlnm.Print_Area" localSheetId="116">'Indicadores 2006-2014 SNE'!$A$1:$I$25</definedName>
    <definedName name="_xlnm.Print_Area" localSheetId="117">'Insp. de Trabajo 12-13 DGIT'!$A$1:$H$18</definedName>
    <definedName name="_xlnm.Print_Area" localSheetId="48">'LECHE Y OTROS PRODUCTOS'!$A$1:$R$15</definedName>
    <definedName name="_xlnm.Print_Area" localSheetId="80">'LECHE Y OTROS PRODUCTOS(3)'!$A$1:$S$15</definedName>
    <definedName name="_xlnm.Print_Area" localSheetId="64">'LECHE(2)'!$A$1:$R$13</definedName>
    <definedName name="_xlnm.Print_Area" localSheetId="134">'Llegada de vuelos'!$A$1:$G$33</definedName>
    <definedName name="_xlnm.Print_Area" localSheetId="135">'Llegada de vuelos morelos'!$A$1:$E$36</definedName>
    <definedName name="_xlnm.Print_Area" localSheetId="24">MAIZ!$A$1:$K$18</definedName>
    <definedName name="_xlnm.Print_Area" localSheetId="40">'MAIZ (2)'!$A$1:$K$18</definedName>
    <definedName name="_xlnm.Print_Area" localSheetId="20">'NARDO (GRUESA)'!$A$1:$K$38</definedName>
    <definedName name="_xlnm.Print_Area" localSheetId="17">'NOCHE BUENA'!$A$1:$K$38</definedName>
    <definedName name="_xlnm.Print_Area" localSheetId="39">'NOPALITOS (2)'!$A$1:$K$18</definedName>
    <definedName name="_xlnm.Print_Area" localSheetId="137">'Obras por municipio'!$A$1:$Y$32</definedName>
    <definedName name="_xlnm.Print_Area" localSheetId="138">'Obras por municipio (2)'!$A$1:$Y$20</definedName>
    <definedName name="_xlnm.Print_Area" localSheetId="114">'Ocupacion 2013 SNE'!$A$1:$X$36</definedName>
    <definedName name="_xlnm.Print_Area" localSheetId="115">'Ocupacion 2014 SNE'!$A$1:$X$37</definedName>
    <definedName name="_xlnm.Print_Area" localSheetId="136">'Oferta de alimentos y bebidas'!$A$1:$I$11</definedName>
    <definedName name="_xlnm.Print_Area" localSheetId="1">'ORGULLO 2014'!$A$1:$J$17</definedName>
    <definedName name="_xlnm.Print_Area" localSheetId="56">'OVINO EN CANAL'!$A$1:$Q$17</definedName>
    <definedName name="_xlnm.Print_Area" localSheetId="88">'OVINO EN CANAL(3)'!$A$1:$Q$17</definedName>
    <definedName name="_xlnm.Print_Area" localSheetId="18">'PASTO (TAPETE) m2'!$A$1:$K$38</definedName>
    <definedName name="_xlnm.Print_Area" localSheetId="104">'PEI (3)'!$A$1:$M$18</definedName>
    <definedName name="_xlnm.Print_Area" localSheetId="105">'PEI (4)'!$A$1:$G$14</definedName>
    <definedName name="_xlnm.Print_Area" localSheetId="110">'Personas Atendidas 2012 SNE'!$A$1:$M$38</definedName>
    <definedName name="_xlnm.Print_Area" localSheetId="111">'Personas Atendidas 2012 SNE (2'!$A$1:$N$38</definedName>
    <definedName name="_xlnm.Print_Area" localSheetId="112">'Personas Atendidas 2012 SNE (3)'!$A$1:$N$38</definedName>
    <definedName name="_xlnm.Print_Area" localSheetId="113">'Poblacion  Laboral 2013 SNE'!$A$1:$K$18</definedName>
    <definedName name="_xlnm.Print_Area" localSheetId="16">PRODUCCION!$A$1:$R$19</definedName>
    <definedName name="_xlnm.Print_Area" localSheetId="47">'PRODUCCION EN CANAL'!$A$1:$R$16</definedName>
    <definedName name="_xlnm.Print_Area" localSheetId="63">'PRODUCCION EN CANAL(2)'!$A$1:$R$14</definedName>
    <definedName name="_xlnm.Print_Area" localSheetId="79">'PRODUCCION EN CANAL(3)'!$A$1:$R$16</definedName>
    <definedName name="_xlnm.Print_Area" localSheetId="46">'PRODUCCION EN PIE'!$A$1:$R$16</definedName>
    <definedName name="_xlnm.Print_Area" localSheetId="62">'PRODUCCION EN PIE(2)'!$A$1:$R$14</definedName>
    <definedName name="_xlnm.Print_Area" localSheetId="78">'PRODUCCION EN PIE(3)'!$A$1:$R$16</definedName>
    <definedName name="_xlnm.Print_Area" localSheetId="6">'Proyecto 2012'!$A$1:$F$24</definedName>
    <definedName name="_xlnm.Print_Area" localSheetId="5">'Proyecto 2013 (2)'!$A$1:$J$19</definedName>
    <definedName name="_xlnm.Print_Area" localSheetId="3">'Proyecto 2014'!$A$1:$J$21</definedName>
    <definedName name="_xlnm.Print_Area" localSheetId="2">'Proyectos autorizados'!$A$1:$J$25</definedName>
    <definedName name="_xlnm.Print_Area" localSheetId="7">'Proyectos autorizados 2012'!$A$1:$D$33</definedName>
    <definedName name="_xlnm.Print_Area" localSheetId="9">'Proyectos autorizados 2013'!$A$1:$D$38</definedName>
    <definedName name="_xlnm.Print_Area" localSheetId="11">'Proyectos autorizados 2014'!$A$1:$D$25</definedName>
    <definedName name="_xlnm.Print_Area" localSheetId="10">'Regiones de impacto Proy 2013'!$A$1:$D$38</definedName>
    <definedName name="_xlnm.Print_Area" localSheetId="12">'Regiones de Impacto Proy 2014'!$A$1:$D$25</definedName>
    <definedName name="_xlnm.Print_Area" localSheetId="19">'ROSA (GRUESA)'!$A$1:$K$38</definedName>
    <definedName name="_xlnm.Print_Area" localSheetId="23">SORGO!$A$1:$K$18</definedName>
    <definedName name="_xlnm.Print_Area" localSheetId="38">'SORGO (2)'!$A$1:$K$18</definedName>
    <definedName name="_xlnm.Print_Area" localSheetId="22">SUPERFICIE!$A$1:$R$21</definedName>
    <definedName name="_xlnm.Print_Area" localSheetId="31">'TOMATE ROJO'!$A$1:$K$18</definedName>
    <definedName name="_xlnm.Print_Area" localSheetId="37">'TOMATE ROJO (2)'!$A$1:$K$18</definedName>
    <definedName name="_xlnm.Print_Area" localSheetId="45">'TOMATE VERDE'!$A$1:$K$18</definedName>
    <definedName name="_xlnm.Print_Area" localSheetId="15">TramitesCEMER!$A$1:$G$32</definedName>
    <definedName name="_xlnm.Print_Area" localSheetId="35">'VALOR X PRODUCCIÓN'!$A$1:$R$19</definedName>
    <definedName name="_xlnm.Print_Area" localSheetId="132">'Var % Hoteles'!$A$1:$AG$26</definedName>
    <definedName name="Aspectos" localSheetId="95">#REF!</definedName>
    <definedName name="Aspectos" localSheetId="97">#REF!</definedName>
    <definedName name="Aspectos" localSheetId="98">#REF!</definedName>
    <definedName name="Aspectos" localSheetId="101">#REF!</definedName>
    <definedName name="Aspectos" localSheetId="14">#REF!</definedName>
    <definedName name="Aspectos" localSheetId="141">#REF!</definedName>
    <definedName name="Aspectos" localSheetId="138">#REF!</definedName>
    <definedName name="Aspectos" localSheetId="1">#REF!</definedName>
    <definedName name="Aspectos" localSheetId="111">#REF!</definedName>
    <definedName name="Aspectos" localSheetId="112">#REF!</definedName>
    <definedName name="Aspectos" localSheetId="140">#REF!</definedName>
    <definedName name="Aspectos" localSheetId="142">#REF!</definedName>
    <definedName name="Aspectos" localSheetId="15">#REF!</definedName>
    <definedName name="Aspectos">#REF!</definedName>
    <definedName name="Aspectps" localSheetId="95">#REF!</definedName>
    <definedName name="Aspectps" localSheetId="97">#REF!</definedName>
    <definedName name="Aspectps" localSheetId="98">#REF!</definedName>
    <definedName name="Aspectps" localSheetId="101">#REF!</definedName>
    <definedName name="Aspectps" localSheetId="14">#REF!</definedName>
    <definedName name="Aspectps" localSheetId="141">#REF!</definedName>
    <definedName name="Aspectps" localSheetId="138">#REF!</definedName>
    <definedName name="Aspectps" localSheetId="1">#REF!</definedName>
    <definedName name="Aspectps" localSheetId="111">#REF!</definedName>
    <definedName name="Aspectps" localSheetId="112">#REF!</definedName>
    <definedName name="Aspectps" localSheetId="140">#REF!</definedName>
    <definedName name="Aspectps" localSheetId="142">#REF!</definedName>
    <definedName name="Aspectps" localSheetId="15">#REF!</definedName>
    <definedName name="Aspectps">#REF!</definedName>
    <definedName name="Buscar_duplicados_por_PRUEBA" localSheetId="129">#REF!</definedName>
    <definedName name="Buscar_duplicados_por_PRUEBA" localSheetId="128">#REF!</definedName>
    <definedName name="Buscar_duplicados_por_PRUEBA" localSheetId="133">#REF!</definedName>
    <definedName name="Buscar_duplicados_por_PRUEBA" localSheetId="94">#REF!</definedName>
    <definedName name="Buscar_duplicados_por_PRUEBA" localSheetId="95">#REF!</definedName>
    <definedName name="Buscar_duplicados_por_PRUEBA" localSheetId="97">#REF!</definedName>
    <definedName name="Buscar_duplicados_por_PRUEBA" localSheetId="98">#REF!</definedName>
    <definedName name="Buscar_duplicados_por_PRUEBA" localSheetId="99">#REF!</definedName>
    <definedName name="Buscar_duplicados_por_PRUEBA" localSheetId="100">#REF!</definedName>
    <definedName name="Buscar_duplicados_por_PRUEBA" localSheetId="101">#REF!</definedName>
    <definedName name="Buscar_duplicados_por_PRUEBA" localSheetId="131">#REF!</definedName>
    <definedName name="Buscar_duplicados_por_PRUEBA" localSheetId="130">#REF!</definedName>
    <definedName name="Buscar_duplicados_por_PRUEBA" localSheetId="107">#REF!</definedName>
    <definedName name="Buscar_duplicados_por_PRUEBA" localSheetId="108">#REF!</definedName>
    <definedName name="Buscar_duplicados_por_PRUEBA" localSheetId="14">#REF!</definedName>
    <definedName name="Buscar_duplicados_por_PRUEBA" localSheetId="134">#REF!</definedName>
    <definedName name="Buscar_duplicados_por_PRUEBA" localSheetId="135">#REF!</definedName>
    <definedName name="Buscar_duplicados_por_PRUEBA" localSheetId="136">#REF!</definedName>
    <definedName name="Buscar_duplicados_por_PRUEBA" localSheetId="1">#REF!</definedName>
    <definedName name="Buscar_duplicados_por_PRUEBA" localSheetId="111">#REF!</definedName>
    <definedName name="Buscar_duplicados_por_PRUEBA" localSheetId="112">#REF!</definedName>
    <definedName name="Buscar_duplicados_por_PRUEBA" localSheetId="15">#REF!</definedName>
    <definedName name="Buscar_duplicados_por_PRUEBA" localSheetId="132">#REF!</definedName>
    <definedName name="Buscar_duplicados_por_PRUEBA">#REF!</definedName>
    <definedName name="CIENCIA52" localSheetId="95">#REF!</definedName>
    <definedName name="CIENCIA52" localSheetId="97">#REF!</definedName>
    <definedName name="CIENCIA52" localSheetId="98">#REF!</definedName>
    <definedName name="CIENCIA52" localSheetId="101">#REF!</definedName>
    <definedName name="CIENCIA52" localSheetId="14">#REF!</definedName>
    <definedName name="CIENCIA52" localSheetId="1">#REF!</definedName>
    <definedName name="CIENCIA52" localSheetId="111">#REF!</definedName>
    <definedName name="CIENCIA52" localSheetId="112">#REF!</definedName>
    <definedName name="CIENCIA52" localSheetId="15">#REF!</definedName>
    <definedName name="CIENCIA52">#REF!</definedName>
    <definedName name="FORMATO" localSheetId="129">#REF!</definedName>
    <definedName name="FORMATO" localSheetId="128">#REF!</definedName>
    <definedName name="FORMATO" localSheetId="133">#REF!</definedName>
    <definedName name="FORMATO" localSheetId="94">#REF!</definedName>
    <definedName name="FORMATO" localSheetId="95">#REF!</definedName>
    <definedName name="FORMATO" localSheetId="97">#REF!</definedName>
    <definedName name="FORMATO" localSheetId="98">#REF!</definedName>
    <definedName name="FORMATO" localSheetId="99">#REF!</definedName>
    <definedName name="FORMATO" localSheetId="100">#REF!</definedName>
    <definedName name="FORMATO" localSheetId="101">#REF!</definedName>
    <definedName name="FORMATO" localSheetId="131">#REF!</definedName>
    <definedName name="FORMATO" localSheetId="130">#REF!</definedName>
    <definedName name="FORMATO" localSheetId="107">#REF!</definedName>
    <definedName name="FORMATO" localSheetId="108">#REF!</definedName>
    <definedName name="FORMATO" localSheetId="14">#REF!</definedName>
    <definedName name="FORMATO" localSheetId="141">#REF!</definedName>
    <definedName name="FORMATO" localSheetId="134">#REF!</definedName>
    <definedName name="FORMATO" localSheetId="135">#REF!</definedName>
    <definedName name="FORMATO" localSheetId="138">#REF!</definedName>
    <definedName name="FORMATO" localSheetId="136">#REF!</definedName>
    <definedName name="FORMATO" localSheetId="1">#REF!</definedName>
    <definedName name="FORMATO" localSheetId="111">#REF!</definedName>
    <definedName name="FORMATO" localSheetId="112">#REF!</definedName>
    <definedName name="FORMATO" localSheetId="140">#REF!</definedName>
    <definedName name="FORMATO" localSheetId="142">#REF!</definedName>
    <definedName name="FORMATO" localSheetId="15">#REF!</definedName>
    <definedName name="FORMATO" localSheetId="132">#REF!</definedName>
    <definedName name="FORMATO">#REF!</definedName>
    <definedName name="Formato1" localSheetId="95">#REF!</definedName>
    <definedName name="Formato1" localSheetId="97">#REF!</definedName>
    <definedName name="Formato1" localSheetId="98">#REF!</definedName>
    <definedName name="Formato1" localSheetId="101">#REF!</definedName>
    <definedName name="Formato1" localSheetId="14">#REF!</definedName>
    <definedName name="Formato1" localSheetId="141">#REF!</definedName>
    <definedName name="Formato1" localSheetId="138">#REF!</definedName>
    <definedName name="Formato1" localSheetId="1">#REF!</definedName>
    <definedName name="Formato1" localSheetId="111">#REF!</definedName>
    <definedName name="Formato1" localSheetId="112">#REF!</definedName>
    <definedName name="Formato1" localSheetId="140">#REF!</definedName>
    <definedName name="Formato1" localSheetId="142">#REF!</definedName>
    <definedName name="Formato1" localSheetId="15">#REF!</definedName>
    <definedName name="Formato1">#REF!</definedName>
    <definedName name="Innovación" localSheetId="95">#REF!</definedName>
    <definedName name="Innovación" localSheetId="97">#REF!</definedName>
    <definedName name="Innovación" localSheetId="98">#REF!</definedName>
    <definedName name="Innovación" localSheetId="101">#REF!</definedName>
    <definedName name="Innovación" localSheetId="14">#REF!</definedName>
    <definedName name="Innovación" localSheetId="1">#REF!</definedName>
    <definedName name="Innovación" localSheetId="111">#REF!</definedName>
    <definedName name="Innovación" localSheetId="112">#REF!</definedName>
    <definedName name="Innovación" localSheetId="15">#REF!</definedName>
    <definedName name="Innovación">#REF!</definedName>
    <definedName name="JI9I" localSheetId="95">#REF!</definedName>
    <definedName name="JI9I" localSheetId="97">#REF!</definedName>
    <definedName name="JI9I" localSheetId="98">#REF!</definedName>
    <definedName name="JI9I" localSheetId="101">#REF!</definedName>
    <definedName name="JI9I" localSheetId="111">#REF!</definedName>
    <definedName name="JI9I" localSheetId="112">#REF!</definedName>
    <definedName name="JI9I">#REF!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95">#REF!</definedName>
    <definedName name="m" localSheetId="97">#REF!</definedName>
    <definedName name="m" localSheetId="98">#REF!</definedName>
    <definedName name="m" localSheetId="101">#REF!</definedName>
    <definedName name="m" localSheetId="14">#REF!</definedName>
    <definedName name="m" localSheetId="1">#REF!</definedName>
    <definedName name="m" localSheetId="111">#REF!</definedName>
    <definedName name="m" localSheetId="112">#REF!</definedName>
    <definedName name="m" localSheetId="15">#REF!</definedName>
    <definedName name="m">#REF!</definedName>
    <definedName name="Payment_Needed">"Pago necesario"</definedName>
    <definedName name="PNPC" localSheetId="95">#REF!</definedName>
    <definedName name="PNPC" localSheetId="97">#REF!</definedName>
    <definedName name="PNPC" localSheetId="98">#REF!</definedName>
    <definedName name="PNPC" localSheetId="101">#REF!</definedName>
    <definedName name="PNPC" localSheetId="111">#REF!</definedName>
    <definedName name="PNPC" localSheetId="112">#REF!</definedName>
    <definedName name="PNPC">#REF!</definedName>
    <definedName name="Reimbursement">"Reembolso"</definedName>
    <definedName name="X" localSheetId="95">#REF!</definedName>
    <definedName name="X" localSheetId="97">#REF!</definedName>
    <definedName name="X" localSheetId="98">#REF!</definedName>
    <definedName name="X" localSheetId="101">#REF!</definedName>
    <definedName name="X" localSheetId="14">#REF!</definedName>
    <definedName name="X" localSheetId="1">#REF!</definedName>
    <definedName name="X" localSheetId="111">#REF!</definedName>
    <definedName name="X" localSheetId="112">#REF!</definedName>
    <definedName name="X" localSheetId="15">#REF!</definedName>
    <definedName name="X">#REF!</definedName>
  </definedNames>
  <calcPr calcId="152511"/>
</workbook>
</file>

<file path=xl/calcChain.xml><?xml version="1.0" encoding="utf-8"?>
<calcChain xmlns="http://schemas.openxmlformats.org/spreadsheetml/2006/main">
  <c r="L8" i="185" l="1"/>
  <c r="L14" i="227" l="1"/>
  <c r="H14" i="227"/>
  <c r="D14" i="227"/>
  <c r="L13" i="227"/>
  <c r="H13" i="227"/>
  <c r="D13" i="227"/>
  <c r="L12" i="227"/>
  <c r="H12" i="227"/>
  <c r="D12" i="227"/>
  <c r="L11" i="227"/>
  <c r="H11" i="227"/>
  <c r="D11" i="227"/>
  <c r="L10" i="227"/>
  <c r="H10" i="227"/>
  <c r="D10" i="227"/>
  <c r="L9" i="227"/>
  <c r="H9" i="227"/>
  <c r="D9" i="227"/>
  <c r="L8" i="227"/>
  <c r="H8" i="227"/>
  <c r="D8" i="227"/>
  <c r="L14" i="225"/>
  <c r="H14" i="225"/>
  <c r="D14" i="225"/>
  <c r="L13" i="225"/>
  <c r="H13" i="225"/>
  <c r="D13" i="225"/>
  <c r="L12" i="225"/>
  <c r="H12" i="225"/>
  <c r="D12" i="225"/>
  <c r="L11" i="225"/>
  <c r="H11" i="225"/>
  <c r="D11" i="225"/>
  <c r="L10" i="225"/>
  <c r="H10" i="225"/>
  <c r="D10" i="225"/>
  <c r="L9" i="225"/>
  <c r="H9" i="225"/>
  <c r="D9" i="225"/>
  <c r="L8" i="225"/>
  <c r="H8" i="225"/>
  <c r="D8" i="225"/>
  <c r="P14" i="224"/>
  <c r="L14" i="224"/>
  <c r="H14" i="224"/>
  <c r="D14" i="224"/>
  <c r="P13" i="224"/>
  <c r="L13" i="224"/>
  <c r="H13" i="224"/>
  <c r="D13" i="224"/>
  <c r="P12" i="224"/>
  <c r="L12" i="224"/>
  <c r="H12" i="224"/>
  <c r="D12" i="224"/>
  <c r="P11" i="224"/>
  <c r="L11" i="224"/>
  <c r="H11" i="224"/>
  <c r="D11" i="224"/>
  <c r="P10" i="224"/>
  <c r="L10" i="224"/>
  <c r="H10" i="224"/>
  <c r="D10" i="224"/>
  <c r="P9" i="224"/>
  <c r="L9" i="224"/>
  <c r="H9" i="224"/>
  <c r="D9" i="224"/>
  <c r="P8" i="224"/>
  <c r="L8" i="224"/>
  <c r="H8" i="224"/>
  <c r="D8" i="224"/>
  <c r="P14" i="223"/>
  <c r="L14" i="223"/>
  <c r="H14" i="223"/>
  <c r="D14" i="223"/>
  <c r="P13" i="223"/>
  <c r="L13" i="223"/>
  <c r="H13" i="223"/>
  <c r="D13" i="223"/>
  <c r="P12" i="223"/>
  <c r="L12" i="223"/>
  <c r="H12" i="223"/>
  <c r="D12" i="223"/>
  <c r="P11" i="223"/>
  <c r="L11" i="223"/>
  <c r="H11" i="223"/>
  <c r="D11" i="223"/>
  <c r="P10" i="223"/>
  <c r="L10" i="223"/>
  <c r="H10" i="223"/>
  <c r="D10" i="223"/>
  <c r="P9" i="223"/>
  <c r="L9" i="223"/>
  <c r="H9" i="223"/>
  <c r="D9" i="223"/>
  <c r="P8" i="223"/>
  <c r="L8" i="223"/>
  <c r="H8" i="223"/>
  <c r="D8" i="223"/>
  <c r="P14" i="222"/>
  <c r="L14" i="222"/>
  <c r="H14" i="222"/>
  <c r="D14" i="222"/>
  <c r="P13" i="222"/>
  <c r="L13" i="222"/>
  <c r="H13" i="222"/>
  <c r="D13" i="222"/>
  <c r="P12" i="222"/>
  <c r="L12" i="222"/>
  <c r="H12" i="222"/>
  <c r="D12" i="222"/>
  <c r="P11" i="222"/>
  <c r="L11" i="222"/>
  <c r="H11" i="222"/>
  <c r="D11" i="222"/>
  <c r="P10" i="222"/>
  <c r="L10" i="222"/>
  <c r="H10" i="222"/>
  <c r="D10" i="222"/>
  <c r="P9" i="222"/>
  <c r="L9" i="222"/>
  <c r="H9" i="222"/>
  <c r="D9" i="222"/>
  <c r="P8" i="222"/>
  <c r="L8" i="222"/>
  <c r="H8" i="222"/>
  <c r="D8" i="222"/>
  <c r="P14" i="221"/>
  <c r="L14" i="221"/>
  <c r="H14" i="221"/>
  <c r="D14" i="221"/>
  <c r="P13" i="221"/>
  <c r="L13" i="221"/>
  <c r="H13" i="221"/>
  <c r="D13" i="221"/>
  <c r="P12" i="221"/>
  <c r="L12" i="221"/>
  <c r="H12" i="221"/>
  <c r="D12" i="221"/>
  <c r="P11" i="221"/>
  <c r="L11" i="221"/>
  <c r="H11" i="221"/>
  <c r="D11" i="221"/>
  <c r="P10" i="221"/>
  <c r="L10" i="221"/>
  <c r="H10" i="221"/>
  <c r="D10" i="221"/>
  <c r="P9" i="221"/>
  <c r="L9" i="221"/>
  <c r="H9" i="221"/>
  <c r="D9" i="221"/>
  <c r="P8" i="221"/>
  <c r="L8" i="221"/>
  <c r="H8" i="221"/>
  <c r="D8" i="221"/>
  <c r="P14" i="220"/>
  <c r="L14" i="220"/>
  <c r="H14" i="220"/>
  <c r="D14" i="220"/>
  <c r="P13" i="220"/>
  <c r="L13" i="220"/>
  <c r="H13" i="220"/>
  <c r="D13" i="220"/>
  <c r="P12" i="220"/>
  <c r="L12" i="220"/>
  <c r="H12" i="220"/>
  <c r="D12" i="220"/>
  <c r="P11" i="220"/>
  <c r="L11" i="220"/>
  <c r="H11" i="220"/>
  <c r="D11" i="220"/>
  <c r="P10" i="220"/>
  <c r="L10" i="220"/>
  <c r="H10" i="220"/>
  <c r="D10" i="220"/>
  <c r="P9" i="220"/>
  <c r="L9" i="220"/>
  <c r="H9" i="220"/>
  <c r="D9" i="220"/>
  <c r="P8" i="220"/>
  <c r="L8" i="220"/>
  <c r="H8" i="220"/>
  <c r="D8" i="220"/>
  <c r="L14" i="219"/>
  <c r="H14" i="219"/>
  <c r="D14" i="219"/>
  <c r="L13" i="219"/>
  <c r="H13" i="219"/>
  <c r="D13" i="219"/>
  <c r="L12" i="219"/>
  <c r="H12" i="219"/>
  <c r="D12" i="219"/>
  <c r="L11" i="219"/>
  <c r="H11" i="219"/>
  <c r="D11" i="219"/>
  <c r="L10" i="219"/>
  <c r="H10" i="219"/>
  <c r="D10" i="219"/>
  <c r="L9" i="219"/>
  <c r="H9" i="219"/>
  <c r="D9" i="219"/>
  <c r="L8" i="219"/>
  <c r="H8" i="219"/>
  <c r="D8" i="219"/>
  <c r="L14" i="218"/>
  <c r="H14" i="218"/>
  <c r="D14" i="218"/>
  <c r="L13" i="218"/>
  <c r="H13" i="218"/>
  <c r="D13" i="218"/>
  <c r="L12" i="218"/>
  <c r="H12" i="218"/>
  <c r="D12" i="218"/>
  <c r="L11" i="218"/>
  <c r="H11" i="218"/>
  <c r="D11" i="218"/>
  <c r="L10" i="218"/>
  <c r="H10" i="218"/>
  <c r="D10" i="218"/>
  <c r="L9" i="218"/>
  <c r="H9" i="218"/>
  <c r="D9" i="218"/>
  <c r="L8" i="218"/>
  <c r="H8" i="218"/>
  <c r="D8" i="218"/>
  <c r="L14" i="217"/>
  <c r="H14" i="217"/>
  <c r="D14" i="217"/>
  <c r="L13" i="217"/>
  <c r="H13" i="217"/>
  <c r="D13" i="217"/>
  <c r="L12" i="217"/>
  <c r="H12" i="217"/>
  <c r="D12" i="217"/>
  <c r="L11" i="217"/>
  <c r="H11" i="217"/>
  <c r="D11" i="217"/>
  <c r="L10" i="217"/>
  <c r="H10" i="217"/>
  <c r="D10" i="217"/>
  <c r="L9" i="217"/>
  <c r="H9" i="217"/>
  <c r="D9" i="217"/>
  <c r="L8" i="217"/>
  <c r="H8" i="217"/>
  <c r="D8" i="217"/>
  <c r="L14" i="216"/>
  <c r="H14" i="216"/>
  <c r="D14" i="216"/>
  <c r="L13" i="216"/>
  <c r="H13" i="216"/>
  <c r="D13" i="216"/>
  <c r="L12" i="216"/>
  <c r="H12" i="216"/>
  <c r="D12" i="216"/>
  <c r="L11" i="216"/>
  <c r="H11" i="216"/>
  <c r="D11" i="216"/>
  <c r="L10" i="216"/>
  <c r="H10" i="216"/>
  <c r="D10" i="216"/>
  <c r="L9" i="216"/>
  <c r="H9" i="216"/>
  <c r="D9" i="216"/>
  <c r="L8" i="216"/>
  <c r="H8" i="216"/>
  <c r="D8" i="216"/>
  <c r="L14" i="215"/>
  <c r="H14" i="215"/>
  <c r="D14" i="215"/>
  <c r="L13" i="215"/>
  <c r="H13" i="215"/>
  <c r="D13" i="215"/>
  <c r="L12" i="215"/>
  <c r="H12" i="215"/>
  <c r="D12" i="215"/>
  <c r="L11" i="215"/>
  <c r="H11" i="215"/>
  <c r="D11" i="215"/>
  <c r="L10" i="215"/>
  <c r="H10" i="215"/>
  <c r="D10" i="215"/>
  <c r="L9" i="215"/>
  <c r="H9" i="215"/>
  <c r="D9" i="215"/>
  <c r="L8" i="215"/>
  <c r="H8" i="215"/>
  <c r="D8" i="215"/>
  <c r="L14" i="211"/>
  <c r="H14" i="211"/>
  <c r="D14" i="211"/>
  <c r="L13" i="211"/>
  <c r="H13" i="211"/>
  <c r="D13" i="211"/>
  <c r="L12" i="211"/>
  <c r="H12" i="211"/>
  <c r="D12" i="211"/>
  <c r="L11" i="211"/>
  <c r="H11" i="211"/>
  <c r="D11" i="211"/>
  <c r="L10" i="211"/>
  <c r="H10" i="211"/>
  <c r="D10" i="211"/>
  <c r="L9" i="211"/>
  <c r="H9" i="211"/>
  <c r="D9" i="211"/>
  <c r="L8" i="211"/>
  <c r="H8" i="211"/>
  <c r="D8" i="211"/>
  <c r="L14" i="209"/>
  <c r="H14" i="209"/>
  <c r="D14" i="209"/>
  <c r="L13" i="209"/>
  <c r="H13" i="209"/>
  <c r="D13" i="209"/>
  <c r="L12" i="209"/>
  <c r="H12" i="209"/>
  <c r="D12" i="209"/>
  <c r="L11" i="209"/>
  <c r="H11" i="209"/>
  <c r="D11" i="209"/>
  <c r="L10" i="209"/>
  <c r="H10" i="209"/>
  <c r="D10" i="209"/>
  <c r="L9" i="209"/>
  <c r="H9" i="209"/>
  <c r="D9" i="209"/>
  <c r="L8" i="209"/>
  <c r="H8" i="209"/>
  <c r="D8" i="209"/>
  <c r="P14" i="208"/>
  <c r="L14" i="208"/>
  <c r="H14" i="208"/>
  <c r="D14" i="208"/>
  <c r="P13" i="208"/>
  <c r="L13" i="208"/>
  <c r="H13" i="208"/>
  <c r="D13" i="208"/>
  <c r="P12" i="208"/>
  <c r="L12" i="208"/>
  <c r="H12" i="208"/>
  <c r="D12" i="208"/>
  <c r="P11" i="208"/>
  <c r="L11" i="208"/>
  <c r="H11" i="208"/>
  <c r="D11" i="208"/>
  <c r="P10" i="208"/>
  <c r="L10" i="208"/>
  <c r="H10" i="208"/>
  <c r="D10" i="208"/>
  <c r="P9" i="208"/>
  <c r="L9" i="208"/>
  <c r="H9" i="208"/>
  <c r="D9" i="208"/>
  <c r="P8" i="208"/>
  <c r="L8" i="208"/>
  <c r="H8" i="208"/>
  <c r="D8" i="208"/>
  <c r="P14" i="207"/>
  <c r="L14" i="207"/>
  <c r="H14" i="207"/>
  <c r="D14" i="207"/>
  <c r="P13" i="207"/>
  <c r="L13" i="207"/>
  <c r="H13" i="207"/>
  <c r="D13" i="207"/>
  <c r="P12" i="207"/>
  <c r="L12" i="207"/>
  <c r="H12" i="207"/>
  <c r="D12" i="207"/>
  <c r="P11" i="207"/>
  <c r="L11" i="207"/>
  <c r="H11" i="207"/>
  <c r="D11" i="207"/>
  <c r="P10" i="207"/>
  <c r="L10" i="207"/>
  <c r="H10" i="207"/>
  <c r="D10" i="207"/>
  <c r="P9" i="207"/>
  <c r="L9" i="207"/>
  <c r="H9" i="207"/>
  <c r="D9" i="207"/>
  <c r="P8" i="207"/>
  <c r="L8" i="207"/>
  <c r="H8" i="207"/>
  <c r="D8" i="207"/>
  <c r="P14" i="206"/>
  <c r="L14" i="206"/>
  <c r="H14" i="206"/>
  <c r="D14" i="206"/>
  <c r="P13" i="206"/>
  <c r="L13" i="206"/>
  <c r="H13" i="206"/>
  <c r="D13" i="206"/>
  <c r="P12" i="206"/>
  <c r="L12" i="206"/>
  <c r="H12" i="206"/>
  <c r="D12" i="206"/>
  <c r="P11" i="206"/>
  <c r="L11" i="206"/>
  <c r="H11" i="206"/>
  <c r="D11" i="206"/>
  <c r="P10" i="206"/>
  <c r="L10" i="206"/>
  <c r="H10" i="206"/>
  <c r="D10" i="206"/>
  <c r="P9" i="206"/>
  <c r="L9" i="206"/>
  <c r="H9" i="206"/>
  <c r="D9" i="206"/>
  <c r="P8" i="206"/>
  <c r="L8" i="206"/>
  <c r="H8" i="206"/>
  <c r="D8" i="206"/>
  <c r="P14" i="205"/>
  <c r="L14" i="205"/>
  <c r="H14" i="205"/>
  <c r="D14" i="205"/>
  <c r="P13" i="205"/>
  <c r="L13" i="205"/>
  <c r="H13" i="205"/>
  <c r="D13" i="205"/>
  <c r="P12" i="205"/>
  <c r="L12" i="205"/>
  <c r="H12" i="205"/>
  <c r="D12" i="205"/>
  <c r="P11" i="205"/>
  <c r="L11" i="205"/>
  <c r="H11" i="205"/>
  <c r="D11" i="205"/>
  <c r="P10" i="205"/>
  <c r="L10" i="205"/>
  <c r="H10" i="205"/>
  <c r="D10" i="205"/>
  <c r="P9" i="205"/>
  <c r="L9" i="205"/>
  <c r="H9" i="205"/>
  <c r="D9" i="205"/>
  <c r="P8" i="205"/>
  <c r="L8" i="205"/>
  <c r="H8" i="205"/>
  <c r="D8" i="205"/>
  <c r="P14" i="204"/>
  <c r="L14" i="204"/>
  <c r="H14" i="204"/>
  <c r="D14" i="204"/>
  <c r="P13" i="204"/>
  <c r="L13" i="204"/>
  <c r="H13" i="204"/>
  <c r="D13" i="204"/>
  <c r="P12" i="204"/>
  <c r="L12" i="204"/>
  <c r="H12" i="204"/>
  <c r="D12" i="204"/>
  <c r="P11" i="204"/>
  <c r="L11" i="204"/>
  <c r="H11" i="204"/>
  <c r="D11" i="204"/>
  <c r="P10" i="204"/>
  <c r="L10" i="204"/>
  <c r="H10" i="204"/>
  <c r="D10" i="204"/>
  <c r="P9" i="204"/>
  <c r="L9" i="204"/>
  <c r="H9" i="204"/>
  <c r="D9" i="204"/>
  <c r="P8" i="204"/>
  <c r="L8" i="204"/>
  <c r="H8" i="204"/>
  <c r="D8" i="204"/>
  <c r="L14" i="203"/>
  <c r="H14" i="203"/>
  <c r="D14" i="203"/>
  <c r="L13" i="203"/>
  <c r="H13" i="203"/>
  <c r="D13" i="203"/>
  <c r="L12" i="203"/>
  <c r="H12" i="203"/>
  <c r="D12" i="203"/>
  <c r="L11" i="203"/>
  <c r="H11" i="203"/>
  <c r="D11" i="203"/>
  <c r="L10" i="203"/>
  <c r="H10" i="203"/>
  <c r="D10" i="203"/>
  <c r="L9" i="203"/>
  <c r="H9" i="203"/>
  <c r="D9" i="203"/>
  <c r="L8" i="203"/>
  <c r="H8" i="203"/>
  <c r="D8" i="203"/>
  <c r="L14" i="202"/>
  <c r="H14" i="202"/>
  <c r="D14" i="202"/>
  <c r="L13" i="202"/>
  <c r="H13" i="202"/>
  <c r="D13" i="202"/>
  <c r="L12" i="202"/>
  <c r="H12" i="202"/>
  <c r="D12" i="202"/>
  <c r="L11" i="202"/>
  <c r="H11" i="202"/>
  <c r="D11" i="202"/>
  <c r="L10" i="202"/>
  <c r="H10" i="202"/>
  <c r="D10" i="202"/>
  <c r="L9" i="202"/>
  <c r="H9" i="202"/>
  <c r="D9" i="202"/>
  <c r="L8" i="202"/>
  <c r="H8" i="202"/>
  <c r="D8" i="202"/>
  <c r="L14" i="201"/>
  <c r="H14" i="201"/>
  <c r="D14" i="201"/>
  <c r="L13" i="201"/>
  <c r="H13" i="201"/>
  <c r="D13" i="201"/>
  <c r="L12" i="201"/>
  <c r="H12" i="201"/>
  <c r="D12" i="201"/>
  <c r="L11" i="201"/>
  <c r="H11" i="201"/>
  <c r="D11" i="201"/>
  <c r="L10" i="201"/>
  <c r="H10" i="201"/>
  <c r="D10" i="201"/>
  <c r="L9" i="201"/>
  <c r="H9" i="201"/>
  <c r="D9" i="201"/>
  <c r="L8" i="201"/>
  <c r="H8" i="201"/>
  <c r="D8" i="201"/>
  <c r="L14" i="200"/>
  <c r="H14" i="200"/>
  <c r="D14" i="200"/>
  <c r="L13" i="200"/>
  <c r="H13" i="200"/>
  <c r="D13" i="200"/>
  <c r="L12" i="200"/>
  <c r="H12" i="200"/>
  <c r="D12" i="200"/>
  <c r="L11" i="200"/>
  <c r="H11" i="200"/>
  <c r="D11" i="200"/>
  <c r="L10" i="200"/>
  <c r="H10" i="200"/>
  <c r="D10" i="200"/>
  <c r="L9" i="200"/>
  <c r="H9" i="200"/>
  <c r="D9" i="200"/>
  <c r="L8" i="200"/>
  <c r="H8" i="200"/>
  <c r="D8" i="200"/>
  <c r="L14" i="199"/>
  <c r="H14" i="199"/>
  <c r="D14" i="199"/>
  <c r="L13" i="199"/>
  <c r="H13" i="199"/>
  <c r="D13" i="199"/>
  <c r="L12" i="199"/>
  <c r="H12" i="199"/>
  <c r="D12" i="199"/>
  <c r="L11" i="199"/>
  <c r="H11" i="199"/>
  <c r="D11" i="199"/>
  <c r="L10" i="199"/>
  <c r="H10" i="199"/>
  <c r="D10" i="199"/>
  <c r="L9" i="199"/>
  <c r="H9" i="199"/>
  <c r="D9" i="199"/>
  <c r="L8" i="199"/>
  <c r="H8" i="199"/>
  <c r="D8" i="199"/>
  <c r="L14" i="195"/>
  <c r="H14" i="195"/>
  <c r="D14" i="195"/>
  <c r="L13" i="195"/>
  <c r="H13" i="195"/>
  <c r="D13" i="195"/>
  <c r="L12" i="195"/>
  <c r="H12" i="195"/>
  <c r="D12" i="195"/>
  <c r="L11" i="195"/>
  <c r="H11" i="195"/>
  <c r="D11" i="195"/>
  <c r="L10" i="195"/>
  <c r="H10" i="195"/>
  <c r="D10" i="195"/>
  <c r="L9" i="195"/>
  <c r="H9" i="195"/>
  <c r="D9" i="195"/>
  <c r="L8" i="195"/>
  <c r="H8" i="195"/>
  <c r="D8" i="195"/>
  <c r="L14" i="193"/>
  <c r="H14" i="193"/>
  <c r="D14" i="193"/>
  <c r="L13" i="193"/>
  <c r="H13" i="193"/>
  <c r="D13" i="193"/>
  <c r="L12" i="193"/>
  <c r="H12" i="193"/>
  <c r="D12" i="193"/>
  <c r="L11" i="193"/>
  <c r="H11" i="193"/>
  <c r="D11" i="193"/>
  <c r="L10" i="193"/>
  <c r="H10" i="193"/>
  <c r="D10" i="193"/>
  <c r="L9" i="193"/>
  <c r="H9" i="193"/>
  <c r="D9" i="193"/>
  <c r="L8" i="193"/>
  <c r="H8" i="193"/>
  <c r="D8" i="193"/>
  <c r="P14" i="192"/>
  <c r="L14" i="192"/>
  <c r="H14" i="192"/>
  <c r="D14" i="192"/>
  <c r="P13" i="192"/>
  <c r="L13" i="192"/>
  <c r="H13" i="192"/>
  <c r="D13" i="192"/>
  <c r="P12" i="192"/>
  <c r="L12" i="192"/>
  <c r="H12" i="192"/>
  <c r="D12" i="192"/>
  <c r="P11" i="192"/>
  <c r="L11" i="192"/>
  <c r="H11" i="192"/>
  <c r="D11" i="192"/>
  <c r="P10" i="192"/>
  <c r="L10" i="192"/>
  <c r="H10" i="192"/>
  <c r="D10" i="192"/>
  <c r="P9" i="192"/>
  <c r="L9" i="192"/>
  <c r="H9" i="192"/>
  <c r="D9" i="192"/>
  <c r="P8" i="192"/>
  <c r="L8" i="192"/>
  <c r="H8" i="192"/>
  <c r="D8" i="192"/>
  <c r="P14" i="191"/>
  <c r="L14" i="191"/>
  <c r="H14" i="191"/>
  <c r="D14" i="191"/>
  <c r="P13" i="191"/>
  <c r="L13" i="191"/>
  <c r="H13" i="191"/>
  <c r="D13" i="191"/>
  <c r="P12" i="191"/>
  <c r="L12" i="191"/>
  <c r="H12" i="191"/>
  <c r="D12" i="191"/>
  <c r="P11" i="191"/>
  <c r="L11" i="191"/>
  <c r="H11" i="191"/>
  <c r="D11" i="191"/>
  <c r="P10" i="191"/>
  <c r="L10" i="191"/>
  <c r="H10" i="191"/>
  <c r="D10" i="191"/>
  <c r="P9" i="191"/>
  <c r="L9" i="191"/>
  <c r="H9" i="191"/>
  <c r="D9" i="191"/>
  <c r="P8" i="191"/>
  <c r="L8" i="191"/>
  <c r="H8" i="191"/>
  <c r="D8" i="191"/>
  <c r="P14" i="190"/>
  <c r="L14" i="190"/>
  <c r="H14" i="190"/>
  <c r="D14" i="190"/>
  <c r="P13" i="190"/>
  <c r="L13" i="190"/>
  <c r="H13" i="190"/>
  <c r="D13" i="190"/>
  <c r="P12" i="190"/>
  <c r="L12" i="190"/>
  <c r="H12" i="190"/>
  <c r="D12" i="190"/>
  <c r="P11" i="190"/>
  <c r="L11" i="190"/>
  <c r="H11" i="190"/>
  <c r="D11" i="190"/>
  <c r="P10" i="190"/>
  <c r="L10" i="190"/>
  <c r="H10" i="190"/>
  <c r="D10" i="190"/>
  <c r="P9" i="190"/>
  <c r="L9" i="190"/>
  <c r="H9" i="190"/>
  <c r="D9" i="190"/>
  <c r="P8" i="190"/>
  <c r="L8" i="190"/>
  <c r="H8" i="190"/>
  <c r="D8" i="190"/>
  <c r="P14" i="189"/>
  <c r="L14" i="189"/>
  <c r="H14" i="189"/>
  <c r="D14" i="189"/>
  <c r="P13" i="189"/>
  <c r="L13" i="189"/>
  <c r="H13" i="189"/>
  <c r="D13" i="189"/>
  <c r="P12" i="189"/>
  <c r="L12" i="189"/>
  <c r="H12" i="189"/>
  <c r="D12" i="189"/>
  <c r="P11" i="189"/>
  <c r="L11" i="189"/>
  <c r="H11" i="189"/>
  <c r="D11" i="189"/>
  <c r="P10" i="189"/>
  <c r="L10" i="189"/>
  <c r="H10" i="189"/>
  <c r="D10" i="189"/>
  <c r="P9" i="189"/>
  <c r="L9" i="189"/>
  <c r="H9" i="189"/>
  <c r="D9" i="189"/>
  <c r="P8" i="189"/>
  <c r="L8" i="189"/>
  <c r="H8" i="189"/>
  <c r="D8" i="189"/>
  <c r="P14" i="188"/>
  <c r="L14" i="188"/>
  <c r="H14" i="188"/>
  <c r="D14" i="188"/>
  <c r="P13" i="188"/>
  <c r="L13" i="188"/>
  <c r="H13" i="188"/>
  <c r="D13" i="188"/>
  <c r="P12" i="188"/>
  <c r="L12" i="188"/>
  <c r="H12" i="188"/>
  <c r="D12" i="188"/>
  <c r="P11" i="188"/>
  <c r="L11" i="188"/>
  <c r="H11" i="188"/>
  <c r="D11" i="188"/>
  <c r="P10" i="188"/>
  <c r="L10" i="188"/>
  <c r="H10" i="188"/>
  <c r="D10" i="188"/>
  <c r="P9" i="188"/>
  <c r="L9" i="188"/>
  <c r="H9" i="188"/>
  <c r="D9" i="188"/>
  <c r="P8" i="188"/>
  <c r="L8" i="188"/>
  <c r="H8" i="188"/>
  <c r="D8" i="188"/>
  <c r="L14" i="187"/>
  <c r="H14" i="187"/>
  <c r="D14" i="187"/>
  <c r="L13" i="187"/>
  <c r="H13" i="187"/>
  <c r="D13" i="187"/>
  <c r="L12" i="187"/>
  <c r="H12" i="187"/>
  <c r="D12" i="187"/>
  <c r="L11" i="187"/>
  <c r="H11" i="187"/>
  <c r="D11" i="187"/>
  <c r="L10" i="187"/>
  <c r="H10" i="187"/>
  <c r="D10" i="187"/>
  <c r="L9" i="187"/>
  <c r="H9" i="187"/>
  <c r="D9" i="187"/>
  <c r="L8" i="187"/>
  <c r="H8" i="187"/>
  <c r="D8" i="187"/>
  <c r="L14" i="186"/>
  <c r="H14" i="186"/>
  <c r="D14" i="186"/>
  <c r="L13" i="186"/>
  <c r="H13" i="186"/>
  <c r="D13" i="186"/>
  <c r="L12" i="186"/>
  <c r="H12" i="186"/>
  <c r="D12" i="186"/>
  <c r="L11" i="186"/>
  <c r="H11" i="186"/>
  <c r="D11" i="186"/>
  <c r="L10" i="186"/>
  <c r="H10" i="186"/>
  <c r="D10" i="186"/>
  <c r="L9" i="186"/>
  <c r="H9" i="186"/>
  <c r="D9" i="186"/>
  <c r="L8" i="186"/>
  <c r="H8" i="186"/>
  <c r="D8" i="186"/>
  <c r="L14" i="185"/>
  <c r="H14" i="185"/>
  <c r="D14" i="185"/>
  <c r="L13" i="185"/>
  <c r="H13" i="185"/>
  <c r="D13" i="185"/>
  <c r="L12" i="185"/>
  <c r="H12" i="185"/>
  <c r="D12" i="185"/>
  <c r="L11" i="185"/>
  <c r="H11" i="185"/>
  <c r="D11" i="185"/>
  <c r="L10" i="185"/>
  <c r="H10" i="185"/>
  <c r="D10" i="185"/>
  <c r="L9" i="185"/>
  <c r="H9" i="185"/>
  <c r="D9" i="185"/>
  <c r="H8" i="185"/>
  <c r="D8" i="185"/>
  <c r="L14" i="184"/>
  <c r="H14" i="184"/>
  <c r="D14" i="184"/>
  <c r="L13" i="184"/>
  <c r="H13" i="184"/>
  <c r="D13" i="184"/>
  <c r="L12" i="184"/>
  <c r="H12" i="184"/>
  <c r="D12" i="184"/>
  <c r="L11" i="184"/>
  <c r="H11" i="184"/>
  <c r="D11" i="184"/>
  <c r="L10" i="184"/>
  <c r="H10" i="184"/>
  <c r="D10" i="184"/>
  <c r="L9" i="184"/>
  <c r="H9" i="184"/>
  <c r="D9" i="184"/>
  <c r="L8" i="184"/>
  <c r="H8" i="184"/>
  <c r="D8" i="184"/>
  <c r="L14" i="183"/>
  <c r="H14" i="183"/>
  <c r="D14" i="183"/>
  <c r="L13" i="183"/>
  <c r="H13" i="183"/>
  <c r="D13" i="183"/>
  <c r="L12" i="183"/>
  <c r="H12" i="183"/>
  <c r="D12" i="183"/>
  <c r="L11" i="183"/>
  <c r="H11" i="183"/>
  <c r="D11" i="183"/>
  <c r="L10" i="183"/>
  <c r="H10" i="183"/>
  <c r="D10" i="183"/>
  <c r="L9" i="183"/>
  <c r="H9" i="183"/>
  <c r="D9" i="183"/>
  <c r="L8" i="183"/>
  <c r="H8" i="183"/>
  <c r="D8" i="183"/>
  <c r="J15" i="179"/>
  <c r="J14" i="179"/>
  <c r="J13" i="179"/>
  <c r="J12" i="179"/>
  <c r="J11" i="179"/>
  <c r="J10" i="179"/>
  <c r="J9" i="179"/>
  <c r="J15" i="178"/>
  <c r="J14" i="178"/>
  <c r="J13" i="178"/>
  <c r="J12" i="178"/>
  <c r="J11" i="178"/>
  <c r="J10" i="178"/>
  <c r="J9" i="178"/>
  <c r="J15" i="177"/>
  <c r="J14" i="177"/>
  <c r="J13" i="177"/>
  <c r="J12" i="177"/>
  <c r="J11" i="177"/>
  <c r="J10" i="177"/>
  <c r="J9" i="177"/>
  <c r="J15" i="176"/>
  <c r="J14" i="176"/>
  <c r="J13" i="176"/>
  <c r="J12" i="176"/>
  <c r="J11" i="176"/>
  <c r="J10" i="176"/>
  <c r="J9" i="176"/>
  <c r="J15" i="175"/>
  <c r="J14" i="175"/>
  <c r="J13" i="175"/>
  <c r="J12" i="175"/>
  <c r="J11" i="175"/>
  <c r="J10" i="175"/>
  <c r="J9" i="175"/>
  <c r="J15" i="174"/>
  <c r="J14" i="174"/>
  <c r="J13" i="174"/>
  <c r="J12" i="174"/>
  <c r="J11" i="174"/>
  <c r="J10" i="174"/>
  <c r="J9" i="174"/>
  <c r="J15" i="173"/>
  <c r="J14" i="173"/>
  <c r="J13" i="173"/>
  <c r="J12" i="173"/>
  <c r="J11" i="173"/>
  <c r="J10" i="173"/>
  <c r="J9" i="173"/>
  <c r="J15" i="172"/>
  <c r="J14" i="172"/>
  <c r="J13" i="172"/>
  <c r="J12" i="172"/>
  <c r="J11" i="172"/>
  <c r="J10" i="172"/>
  <c r="J9" i="172"/>
  <c r="J15" i="171"/>
  <c r="J14" i="171"/>
  <c r="J13" i="171"/>
  <c r="J12" i="171"/>
  <c r="J11" i="171"/>
  <c r="J10" i="171"/>
  <c r="J9" i="171"/>
  <c r="J15" i="170"/>
  <c r="J14" i="170"/>
  <c r="J13" i="170"/>
  <c r="J12" i="170"/>
  <c r="J11" i="170"/>
  <c r="J10" i="170"/>
  <c r="J9" i="170"/>
  <c r="Q7" i="169"/>
  <c r="O7" i="169"/>
  <c r="M7" i="169"/>
  <c r="K7" i="169"/>
  <c r="I7" i="169"/>
  <c r="G7" i="169"/>
  <c r="E7" i="169"/>
  <c r="C7" i="169"/>
  <c r="J15" i="168"/>
  <c r="J14" i="168"/>
  <c r="J13" i="168"/>
  <c r="J12" i="168"/>
  <c r="J11" i="168"/>
  <c r="J10" i="168"/>
  <c r="J9" i="168"/>
  <c r="J15" i="167"/>
  <c r="J14" i="167"/>
  <c r="J13" i="167"/>
  <c r="J12" i="167"/>
  <c r="J11" i="167"/>
  <c r="J10" i="167"/>
  <c r="J9" i="167"/>
  <c r="J15" i="166"/>
  <c r="J14" i="166"/>
  <c r="J13" i="166"/>
  <c r="J12" i="166"/>
  <c r="J11" i="166"/>
  <c r="J10" i="166"/>
  <c r="J9" i="166"/>
  <c r="J15" i="165"/>
  <c r="J14" i="165"/>
  <c r="J13" i="165"/>
  <c r="J12" i="165"/>
  <c r="J11" i="165"/>
  <c r="J10" i="165"/>
  <c r="J9" i="165"/>
  <c r="J15" i="164"/>
  <c r="J14" i="164"/>
  <c r="J13" i="164"/>
  <c r="J12" i="164"/>
  <c r="J11" i="164"/>
  <c r="J10" i="164"/>
  <c r="J9" i="164"/>
  <c r="J15" i="163"/>
  <c r="J14" i="163"/>
  <c r="J13" i="163"/>
  <c r="J12" i="163"/>
  <c r="J11" i="163"/>
  <c r="J10" i="163"/>
  <c r="J9" i="163"/>
  <c r="J15" i="162"/>
  <c r="J14" i="162"/>
  <c r="J13" i="162"/>
  <c r="J12" i="162"/>
  <c r="J11" i="162"/>
  <c r="J10" i="162"/>
  <c r="J9" i="162"/>
  <c r="J15" i="161"/>
  <c r="J14" i="161"/>
  <c r="J13" i="161"/>
  <c r="J12" i="161"/>
  <c r="J11" i="161"/>
  <c r="J10" i="161"/>
  <c r="J9" i="161"/>
  <c r="J15" i="160"/>
  <c r="J14" i="160"/>
  <c r="J13" i="160"/>
  <c r="J12" i="160"/>
  <c r="J11" i="160"/>
  <c r="J10" i="160"/>
  <c r="J9" i="160"/>
  <c r="J15" i="159"/>
  <c r="J14" i="159"/>
  <c r="J13" i="159"/>
  <c r="J12" i="159"/>
  <c r="J11" i="159"/>
  <c r="J10" i="159"/>
  <c r="J9" i="159"/>
  <c r="J15" i="158"/>
  <c r="J14" i="158"/>
  <c r="J13" i="158"/>
  <c r="J12" i="158"/>
  <c r="J11" i="158"/>
  <c r="J10" i="158"/>
  <c r="J9" i="158"/>
  <c r="J15" i="157"/>
  <c r="J14" i="157"/>
  <c r="J13" i="157"/>
  <c r="J12" i="157"/>
  <c r="J11" i="157"/>
  <c r="J10" i="157"/>
  <c r="J9" i="157"/>
  <c r="Q7" i="156"/>
  <c r="O7" i="156"/>
  <c r="M7" i="156"/>
  <c r="K7" i="156"/>
  <c r="I7" i="156"/>
  <c r="G7" i="156"/>
  <c r="E7" i="156"/>
  <c r="C7" i="156"/>
  <c r="J35" i="155"/>
  <c r="J34" i="155"/>
  <c r="J33" i="155"/>
  <c r="J32" i="155"/>
  <c r="J31" i="155"/>
  <c r="J30" i="155"/>
  <c r="J29" i="155"/>
  <c r="J15" i="155"/>
  <c r="J14" i="155"/>
  <c r="J13" i="155"/>
  <c r="J12" i="155"/>
  <c r="J11" i="155"/>
  <c r="J10" i="155"/>
  <c r="J9" i="155"/>
  <c r="J35" i="154"/>
  <c r="J34" i="154"/>
  <c r="J33" i="154"/>
  <c r="J32" i="154"/>
  <c r="J31" i="154"/>
  <c r="J30" i="154"/>
  <c r="J29" i="154"/>
  <c r="J15" i="154"/>
  <c r="J14" i="154"/>
  <c r="J13" i="154"/>
  <c r="J12" i="154"/>
  <c r="J11" i="154"/>
  <c r="J10" i="154"/>
  <c r="J9" i="154"/>
  <c r="J35" i="153"/>
  <c r="J34" i="153"/>
  <c r="J33" i="153"/>
  <c r="J32" i="153"/>
  <c r="J31" i="153"/>
  <c r="J30" i="153"/>
  <c r="J29" i="153"/>
  <c r="J15" i="153"/>
  <c r="J14" i="153"/>
  <c r="J13" i="153"/>
  <c r="J12" i="153"/>
  <c r="J11" i="153"/>
  <c r="J10" i="153"/>
  <c r="J9" i="153"/>
  <c r="J35" i="152"/>
  <c r="J34" i="152"/>
  <c r="J33" i="152"/>
  <c r="J32" i="152"/>
  <c r="J31" i="152"/>
  <c r="J30" i="152"/>
  <c r="J29" i="152"/>
  <c r="J15" i="152"/>
  <c r="J14" i="152"/>
  <c r="J13" i="152"/>
  <c r="J12" i="152"/>
  <c r="J11" i="152"/>
  <c r="J10" i="152"/>
  <c r="J9" i="152"/>
  <c r="J35" i="151"/>
  <c r="J34" i="151"/>
  <c r="J33" i="151"/>
  <c r="J32" i="151"/>
  <c r="J31" i="151"/>
  <c r="J30" i="151"/>
  <c r="J29" i="151"/>
  <c r="J15" i="151"/>
  <c r="J14" i="151"/>
  <c r="J13" i="151"/>
  <c r="J12" i="151"/>
  <c r="J11" i="151"/>
  <c r="J10" i="151"/>
  <c r="J9" i="151"/>
  <c r="Q7" i="150"/>
  <c r="O7" i="150"/>
  <c r="M7" i="150"/>
  <c r="K7" i="150"/>
  <c r="I7" i="150"/>
  <c r="G7" i="150"/>
  <c r="E7" i="150"/>
  <c r="C7" i="150"/>
  <c r="M23" i="147" l="1"/>
  <c r="K23" i="147"/>
  <c r="I23" i="147"/>
  <c r="G23" i="147"/>
  <c r="E23" i="147"/>
  <c r="C23" i="147"/>
  <c r="M18" i="147"/>
  <c r="K18" i="147"/>
  <c r="J18" i="147"/>
  <c r="I18" i="147"/>
  <c r="G18" i="147"/>
  <c r="E18" i="147"/>
  <c r="D18" i="147"/>
  <c r="C18" i="147"/>
  <c r="M9" i="147"/>
  <c r="K9" i="147"/>
  <c r="K8" i="147" s="1"/>
  <c r="I9" i="147"/>
  <c r="G9" i="147"/>
  <c r="E9" i="147"/>
  <c r="C9" i="147"/>
  <c r="C8" i="147" s="1"/>
  <c r="G8" i="147"/>
  <c r="E8" i="147" l="1"/>
  <c r="I8" i="147"/>
  <c r="M8" i="147"/>
  <c r="I5" i="145"/>
  <c r="G5" i="145"/>
  <c r="E5" i="145"/>
  <c r="C5" i="145"/>
  <c r="I5" i="144"/>
  <c r="G5" i="144"/>
  <c r="E5" i="144"/>
  <c r="C5" i="144"/>
  <c r="I5" i="143"/>
  <c r="G5" i="143"/>
  <c r="E5" i="143"/>
  <c r="C5" i="143"/>
  <c r="E26" i="142"/>
  <c r="C26" i="142"/>
  <c r="E25" i="142"/>
  <c r="C25" i="142"/>
  <c r="E24" i="142"/>
  <c r="C24" i="142"/>
  <c r="E23" i="142"/>
  <c r="C23" i="142"/>
  <c r="C22" i="142"/>
  <c r="E21" i="142"/>
  <c r="C21" i="142"/>
  <c r="E20" i="142"/>
  <c r="C20" i="142"/>
  <c r="E19" i="142"/>
  <c r="C19" i="142"/>
  <c r="E18" i="142"/>
  <c r="C18" i="142"/>
  <c r="E17" i="142"/>
  <c r="C17" i="142"/>
  <c r="E16" i="142"/>
  <c r="C16" i="142"/>
  <c r="E15" i="142"/>
  <c r="C15" i="142"/>
  <c r="C14" i="142"/>
  <c r="E13" i="142"/>
  <c r="C13" i="142"/>
  <c r="E12" i="142"/>
  <c r="C12" i="142"/>
  <c r="E11" i="142"/>
  <c r="C11" i="142"/>
  <c r="E10" i="142"/>
  <c r="C10" i="142"/>
  <c r="E9" i="142"/>
  <c r="C9" i="142"/>
  <c r="E8" i="142"/>
  <c r="C8" i="142"/>
  <c r="E7" i="142"/>
  <c r="C7" i="142"/>
  <c r="E6" i="142"/>
  <c r="C6" i="142"/>
  <c r="I5" i="142"/>
  <c r="G5" i="142"/>
  <c r="X17" i="141"/>
  <c r="V17" i="141"/>
  <c r="T17" i="141"/>
  <c r="X16" i="141"/>
  <c r="V16" i="141"/>
  <c r="T16" i="141"/>
  <c r="X15" i="141"/>
  <c r="V15" i="141"/>
  <c r="T15" i="141"/>
  <c r="X14" i="141"/>
  <c r="V14" i="141"/>
  <c r="T14" i="141"/>
  <c r="X13" i="141"/>
  <c r="V13" i="141"/>
  <c r="T13" i="141"/>
  <c r="X12" i="141"/>
  <c r="V12" i="141"/>
  <c r="T12" i="141"/>
  <c r="X11" i="141"/>
  <c r="V11" i="141"/>
  <c r="T11" i="141"/>
  <c r="X10" i="141"/>
  <c r="V10" i="141"/>
  <c r="T10" i="141"/>
  <c r="X9" i="141"/>
  <c r="V9" i="141"/>
  <c r="T9" i="141"/>
  <c r="X8" i="141"/>
  <c r="V8" i="141"/>
  <c r="T8" i="141"/>
  <c r="X7" i="141"/>
  <c r="V7" i="141"/>
  <c r="T7" i="141"/>
  <c r="X30" i="140"/>
  <c r="V30" i="140"/>
  <c r="T30" i="140"/>
  <c r="X29" i="140"/>
  <c r="V29" i="140"/>
  <c r="T29" i="140"/>
  <c r="X28" i="140"/>
  <c r="V28" i="140"/>
  <c r="T28" i="140"/>
  <c r="X27" i="140"/>
  <c r="V27" i="140"/>
  <c r="T27" i="140"/>
  <c r="X26" i="140"/>
  <c r="V26" i="140"/>
  <c r="T26" i="140"/>
  <c r="X25" i="140"/>
  <c r="V25" i="140"/>
  <c r="T25" i="140"/>
  <c r="X24" i="140"/>
  <c r="V24" i="140"/>
  <c r="T24" i="140"/>
  <c r="X23" i="140"/>
  <c r="V23" i="140"/>
  <c r="T23" i="140"/>
  <c r="X22" i="140"/>
  <c r="V22" i="140"/>
  <c r="T22" i="140"/>
  <c r="X21" i="140"/>
  <c r="V21" i="140"/>
  <c r="T21" i="140"/>
  <c r="X20" i="140"/>
  <c r="V20" i="140"/>
  <c r="T20" i="140"/>
  <c r="X19" i="140"/>
  <c r="V19" i="140"/>
  <c r="T19" i="140"/>
  <c r="X18" i="140"/>
  <c r="V18" i="140"/>
  <c r="T18" i="140"/>
  <c r="X17" i="140"/>
  <c r="V17" i="140"/>
  <c r="T17" i="140"/>
  <c r="X16" i="140"/>
  <c r="V16" i="140"/>
  <c r="T16" i="140"/>
  <c r="X15" i="140"/>
  <c r="V15" i="140"/>
  <c r="T15" i="140"/>
  <c r="X14" i="140"/>
  <c r="V14" i="140"/>
  <c r="X13" i="140"/>
  <c r="V13" i="140"/>
  <c r="T13" i="140"/>
  <c r="X12" i="140"/>
  <c r="V12" i="140"/>
  <c r="T12" i="140"/>
  <c r="X11" i="140"/>
  <c r="V11" i="140"/>
  <c r="T11" i="140"/>
  <c r="X10" i="140"/>
  <c r="V10" i="140"/>
  <c r="T10" i="140"/>
  <c r="X9" i="140"/>
  <c r="V9" i="140"/>
  <c r="T9" i="140"/>
  <c r="X8" i="140"/>
  <c r="X7" i="140" s="1"/>
  <c r="V8" i="140"/>
  <c r="T8" i="140"/>
  <c r="T7" i="140" s="1"/>
  <c r="V7" i="140"/>
  <c r="R7" i="140"/>
  <c r="P7" i="140"/>
  <c r="N7" i="140"/>
  <c r="L7" i="140"/>
  <c r="J7" i="140"/>
  <c r="H7" i="140"/>
  <c r="F7" i="140"/>
  <c r="D7" i="140"/>
  <c r="B7" i="140"/>
  <c r="C5" i="142" l="1"/>
  <c r="X31" i="136"/>
  <c r="T31" i="136"/>
  <c r="P31" i="136"/>
  <c r="L31" i="136"/>
  <c r="H31" i="136"/>
  <c r="D31" i="136"/>
  <c r="Z29" i="136"/>
  <c r="X29" i="136" s="1"/>
  <c r="T29" i="136"/>
  <c r="L29" i="136"/>
  <c r="D29" i="136"/>
  <c r="Z28" i="136"/>
  <c r="X28" i="136"/>
  <c r="T28" i="136"/>
  <c r="P28" i="136"/>
  <c r="L28" i="136"/>
  <c r="H28" i="136"/>
  <c r="D28" i="136"/>
  <c r="X27" i="136"/>
  <c r="T27" i="136"/>
  <c r="P27" i="136"/>
  <c r="L27" i="136"/>
  <c r="H27" i="136"/>
  <c r="D27" i="136"/>
  <c r="Z26" i="136"/>
  <c r="X26" i="136" s="1"/>
  <c r="L26" i="136"/>
  <c r="X25" i="136"/>
  <c r="T25" i="136"/>
  <c r="P25" i="136"/>
  <c r="L25" i="136"/>
  <c r="H25" i="136"/>
  <c r="D25" i="136"/>
  <c r="X12" i="136"/>
  <c r="T12" i="136"/>
  <c r="P12" i="136"/>
  <c r="L12" i="136"/>
  <c r="H12" i="136"/>
  <c r="D12" i="136"/>
  <c r="Z10" i="136"/>
  <c r="X10" i="136" s="1"/>
  <c r="T10" i="136"/>
  <c r="L10" i="136"/>
  <c r="D10" i="136"/>
  <c r="Z9" i="136"/>
  <c r="X9" i="136" s="1"/>
  <c r="T9" i="136"/>
  <c r="L9" i="136"/>
  <c r="D9" i="136"/>
  <c r="X8" i="136"/>
  <c r="T8" i="136"/>
  <c r="P8" i="136"/>
  <c r="L8" i="136"/>
  <c r="H8" i="136"/>
  <c r="D8" i="136"/>
  <c r="Z7" i="136"/>
  <c r="X7" i="136"/>
  <c r="T7" i="136"/>
  <c r="P7" i="136"/>
  <c r="L7" i="136"/>
  <c r="H7" i="136"/>
  <c r="D7" i="136"/>
  <c r="X6" i="136"/>
  <c r="T6" i="136"/>
  <c r="P6" i="136"/>
  <c r="L6" i="136"/>
  <c r="H6" i="136"/>
  <c r="D6" i="136"/>
  <c r="AF22" i="135"/>
  <c r="AB22" i="135"/>
  <c r="X22" i="135"/>
  <c r="T22" i="135"/>
  <c r="P22" i="135"/>
  <c r="L22" i="135"/>
  <c r="H22" i="135"/>
  <c r="D22" i="135"/>
  <c r="AI7" i="135"/>
  <c r="AB7" i="135"/>
  <c r="X7" i="135"/>
  <c r="T7" i="135"/>
  <c r="P7" i="135"/>
  <c r="L7" i="135"/>
  <c r="H7" i="135"/>
  <c r="H6" i="135"/>
  <c r="N36" i="131"/>
  <c r="N35" i="131"/>
  <c r="N34" i="131"/>
  <c r="N33" i="131"/>
  <c r="N32" i="131"/>
  <c r="N31" i="131"/>
  <c r="N30" i="131"/>
  <c r="E7" i="129"/>
  <c r="E7" i="128"/>
  <c r="D7" i="127"/>
  <c r="D5" i="119"/>
  <c r="B5" i="119"/>
  <c r="G7" i="116"/>
  <c r="E7" i="116"/>
  <c r="C7" i="116"/>
  <c r="S34" i="114"/>
  <c r="O34" i="114"/>
  <c r="H34" i="114"/>
  <c r="D34" i="114"/>
  <c r="S33" i="114"/>
  <c r="O33" i="114"/>
  <c r="H33" i="114"/>
  <c r="D33" i="114"/>
  <c r="S32" i="114"/>
  <c r="O32" i="114"/>
  <c r="H32" i="114"/>
  <c r="D32" i="114"/>
  <c r="S31" i="114"/>
  <c r="O31" i="114"/>
  <c r="H31" i="114"/>
  <c r="D31" i="114"/>
  <c r="S30" i="114"/>
  <c r="O30" i="114"/>
  <c r="H30" i="114"/>
  <c r="D30" i="114"/>
  <c r="S29" i="114"/>
  <c r="O29" i="114"/>
  <c r="H29" i="114"/>
  <c r="D29" i="114"/>
  <c r="S28" i="114"/>
  <c r="O28" i="114"/>
  <c r="H28" i="114"/>
  <c r="D28" i="114"/>
  <c r="S27" i="114"/>
  <c r="O27" i="114"/>
  <c r="H27" i="114"/>
  <c r="D27" i="114"/>
  <c r="S26" i="114"/>
  <c r="O26" i="114"/>
  <c r="H26" i="114"/>
  <c r="D26" i="114"/>
  <c r="S25" i="114"/>
  <c r="O25" i="114"/>
  <c r="H25" i="114"/>
  <c r="D25" i="114"/>
  <c r="S24" i="114"/>
  <c r="O24" i="114"/>
  <c r="H24" i="114"/>
  <c r="D24" i="114"/>
  <c r="S23" i="114"/>
  <c r="O23" i="114"/>
  <c r="H23" i="114"/>
  <c r="D23" i="114"/>
  <c r="S22" i="114"/>
  <c r="O22" i="114"/>
  <c r="H22" i="114"/>
  <c r="D22" i="114"/>
  <c r="S21" i="114"/>
  <c r="O21" i="114"/>
  <c r="H21" i="114"/>
  <c r="D21" i="114"/>
  <c r="S20" i="114"/>
  <c r="O20" i="114"/>
  <c r="H20" i="114"/>
  <c r="D20" i="114"/>
  <c r="S19" i="114"/>
  <c r="O19" i="114"/>
  <c r="H19" i="114"/>
  <c r="D19" i="114"/>
  <c r="S18" i="114"/>
  <c r="O18" i="114"/>
  <c r="H18" i="114"/>
  <c r="D18" i="114"/>
  <c r="S17" i="114"/>
  <c r="O17" i="114"/>
  <c r="H17" i="114"/>
  <c r="D17" i="114"/>
  <c r="S16" i="114"/>
  <c r="O16" i="114"/>
  <c r="H16" i="114"/>
  <c r="D16" i="114"/>
  <c r="S15" i="114"/>
  <c r="O15" i="114"/>
  <c r="H15" i="114"/>
  <c r="D15" i="114"/>
  <c r="S14" i="114"/>
  <c r="O14" i="114"/>
  <c r="H14" i="114"/>
  <c r="D14" i="114"/>
  <c r="S13" i="114"/>
  <c r="O13" i="114"/>
  <c r="H13" i="114"/>
  <c r="D13" i="114"/>
  <c r="S12" i="114"/>
  <c r="O12" i="114"/>
  <c r="H12" i="114"/>
  <c r="D12" i="114"/>
  <c r="S11" i="114"/>
  <c r="O11" i="114"/>
  <c r="H11" i="114"/>
  <c r="D11" i="114"/>
  <c r="S10" i="114"/>
  <c r="O10" i="114"/>
  <c r="H10" i="114"/>
  <c r="D10" i="114"/>
  <c r="S9" i="114"/>
  <c r="O9" i="114"/>
  <c r="H9" i="114"/>
  <c r="D9" i="114"/>
  <c r="S8" i="114"/>
  <c r="O8" i="114"/>
  <c r="H8" i="114"/>
  <c r="D8" i="114"/>
  <c r="S7" i="114"/>
  <c r="O7" i="114"/>
  <c r="H7" i="114"/>
  <c r="D7" i="114"/>
  <c r="S6" i="114"/>
  <c r="O6" i="114"/>
  <c r="H6" i="114"/>
  <c r="D6" i="114"/>
  <c r="M29" i="113"/>
  <c r="B29" i="113"/>
  <c r="N23" i="113"/>
  <c r="M23" i="113"/>
  <c r="B23" i="113"/>
  <c r="M16" i="113"/>
  <c r="B16" i="113"/>
  <c r="B15" i="113"/>
  <c r="B14" i="113"/>
  <c r="B13" i="113"/>
  <c r="B12" i="113"/>
  <c r="B11" i="113"/>
  <c r="B10" i="113"/>
  <c r="B9" i="113"/>
  <c r="B8" i="113"/>
  <c r="B7" i="113"/>
  <c r="M6" i="113"/>
  <c r="B6" i="113"/>
  <c r="J16" i="112"/>
  <c r="H16" i="112"/>
  <c r="J15" i="112"/>
  <c r="H15" i="112"/>
  <c r="L23" i="111"/>
  <c r="J23" i="111"/>
  <c r="H23" i="111"/>
  <c r="F23" i="111"/>
  <c r="D23" i="111"/>
  <c r="B23" i="111"/>
  <c r="L18" i="111"/>
  <c r="J18" i="111"/>
  <c r="H18" i="111"/>
  <c r="F18" i="111"/>
  <c r="D18" i="111"/>
  <c r="B18" i="111"/>
  <c r="L9" i="111"/>
  <c r="L8" i="111" s="1"/>
  <c r="J9" i="111"/>
  <c r="H9" i="111"/>
  <c r="H8" i="111" s="1"/>
  <c r="F9" i="111"/>
  <c r="F8" i="111" s="1"/>
  <c r="D9" i="111"/>
  <c r="D8" i="111" s="1"/>
  <c r="B9" i="111"/>
  <c r="B8" i="111" s="1"/>
  <c r="J8" i="111"/>
  <c r="B5" i="108"/>
  <c r="G6" i="107"/>
  <c r="E6" i="107"/>
  <c r="C6" i="107"/>
  <c r="F8" i="104"/>
  <c r="D8" i="104"/>
  <c r="B8" i="104"/>
  <c r="F7" i="103"/>
  <c r="D7" i="103"/>
  <c r="B7" i="103"/>
  <c r="F5" i="102"/>
  <c r="D5" i="102"/>
  <c r="B5" i="102"/>
  <c r="F20" i="97"/>
  <c r="D20" i="97"/>
  <c r="F12" i="97"/>
  <c r="D12" i="97"/>
  <c r="F7" i="97"/>
  <c r="D7" i="97"/>
  <c r="D5" i="95"/>
  <c r="B5" i="95"/>
  <c r="I15" i="16"/>
  <c r="I14" i="16"/>
  <c r="I13" i="16"/>
  <c r="I12" i="16"/>
  <c r="I11" i="16"/>
  <c r="I10" i="16"/>
  <c r="I9" i="16"/>
  <c r="I8" i="16"/>
  <c r="I7" i="16"/>
  <c r="G6" i="16"/>
  <c r="I6" i="16" s="1"/>
  <c r="E6" i="16"/>
  <c r="C6" i="16"/>
  <c r="F7" i="15"/>
  <c r="D7" i="15"/>
  <c r="B7" i="15"/>
  <c r="C5" i="11"/>
  <c r="C5" i="9"/>
  <c r="C5" i="7"/>
  <c r="C7" i="5"/>
  <c r="E7" i="5" s="1"/>
  <c r="G7" i="2"/>
  <c r="E7" i="2"/>
  <c r="C7" i="2"/>
  <c r="I18" i="1"/>
  <c r="E10" i="5"/>
  <c r="E11" i="5"/>
  <c r="E9" i="5"/>
  <c r="E8" i="5"/>
  <c r="G7" i="1"/>
  <c r="E7" i="1"/>
  <c r="I17" i="4"/>
  <c r="I16" i="4"/>
  <c r="I15" i="4"/>
  <c r="I14" i="4"/>
  <c r="I13" i="4"/>
  <c r="I12" i="4"/>
  <c r="I11" i="4"/>
  <c r="I10" i="4"/>
  <c r="I9" i="4"/>
  <c r="I8" i="4"/>
  <c r="I7" i="4"/>
  <c r="I23" i="3"/>
  <c r="I22" i="3"/>
  <c r="I21" i="3"/>
  <c r="I20" i="3"/>
  <c r="I19" i="3"/>
  <c r="I18" i="3"/>
  <c r="I17" i="3"/>
  <c r="I16" i="3"/>
  <c r="I15" i="3"/>
  <c r="I14" i="3"/>
  <c r="I13" i="3"/>
  <c r="I12" i="3"/>
  <c r="I11" i="3"/>
  <c r="I10" i="3"/>
  <c r="I9" i="3"/>
  <c r="I8" i="3"/>
  <c r="G7" i="3"/>
  <c r="E7" i="3"/>
  <c r="C7" i="3"/>
  <c r="I7" i="3"/>
  <c r="I19" i="1"/>
  <c r="I17" i="1"/>
  <c r="I16" i="1"/>
  <c r="I15" i="1"/>
  <c r="I14" i="1"/>
  <c r="I13" i="1"/>
  <c r="I12" i="1"/>
  <c r="I11" i="1"/>
  <c r="I10" i="1"/>
  <c r="I9" i="1"/>
  <c r="I18" i="2"/>
  <c r="I8" i="2"/>
  <c r="I8" i="1"/>
  <c r="I23" i="1"/>
  <c r="I22" i="1"/>
  <c r="I21" i="1"/>
  <c r="I20" i="1"/>
  <c r="I22" i="2"/>
  <c r="I19" i="2"/>
  <c r="I17" i="2"/>
  <c r="I16" i="2"/>
  <c r="I15" i="2"/>
  <c r="I14" i="2"/>
  <c r="I13" i="2"/>
  <c r="I12" i="2"/>
  <c r="I11" i="2"/>
  <c r="I10" i="2"/>
  <c r="I9" i="2"/>
  <c r="I7" i="2"/>
  <c r="I7" i="1"/>
  <c r="H10" i="136" l="1"/>
  <c r="P10" i="136"/>
  <c r="D26" i="136"/>
  <c r="T26" i="136"/>
  <c r="H9" i="136"/>
  <c r="P9" i="136"/>
  <c r="H26" i="136"/>
  <c r="P26" i="136"/>
  <c r="H29" i="136"/>
  <c r="P29" i="136"/>
</calcChain>
</file>

<file path=xl/sharedStrings.xml><?xml version="1.0" encoding="utf-8"?>
<sst xmlns="http://schemas.openxmlformats.org/spreadsheetml/2006/main" count="3205" uniqueCount="1158">
  <si>
    <t xml:space="preserve">Proyectos autorizados por el Fideicomiso Fondo Desarrollo Empresarial </t>
  </si>
  <si>
    <t xml:space="preserve">y Promoción de la Inversión </t>
  </si>
  <si>
    <t>Proyecto</t>
  </si>
  <si>
    <t>Beneficiarios</t>
  </si>
  <si>
    <t>Monto (pesos)</t>
  </si>
  <si>
    <t>Total</t>
  </si>
  <si>
    <t>Estatal</t>
  </si>
  <si>
    <t>Federal</t>
  </si>
  <si>
    <t>Privada</t>
  </si>
  <si>
    <t xml:space="preserve">Foro Internacional de Derechos Humanos  </t>
  </si>
  <si>
    <t xml:space="preserve">Fortalecimiento de la Producción de Obleas </t>
  </si>
  <si>
    <t xml:space="preserve">Cuernavaca Capital Internacional de la Enseñanza de Español </t>
  </si>
  <si>
    <t xml:space="preserve">Magna Expo Mueblera 2014  </t>
  </si>
  <si>
    <t xml:space="preserve">AUTOTREN Análisis Costo-Beneficio </t>
  </si>
  <si>
    <t>Fortalecimiento de la Competitividad de Productores de Obleas en Temoac, Morelos</t>
  </si>
  <si>
    <t>Impulso a la competitividad en la Producción de Obleas de Huazulco, Temoac, Morelos</t>
  </si>
  <si>
    <t>Profesionalización de Tu Negocio</t>
  </si>
  <si>
    <t>Producción de Huevo de Gallina Libre de los Altos de Morelos</t>
  </si>
  <si>
    <t>Expo Nacional Paisajismo Vida Sustentable 2014</t>
  </si>
  <si>
    <t>Encuentro Empresarial Coparmex 2014</t>
  </si>
  <si>
    <t>11a. Feria Internacional de Pequeñas y Medianas Empresas en China 2014</t>
  </si>
  <si>
    <t>Sabor es Morelos</t>
  </si>
  <si>
    <t>Congreso Nacional Presidentes de Canacintra</t>
  </si>
  <si>
    <t>Mezcal Denominación de Origen Morelos</t>
  </si>
  <si>
    <t>Estudio de Infraestructura Vial y Conectividad de la Zona Oriente del Estado de Morelos</t>
  </si>
  <si>
    <t>Fomento a la Vinculación y Capacitación para Elevar la Competitividad y Desarrollo de Oportunidades de Empleabilidad en Colonia Prioritarias de Morelos 2014</t>
  </si>
  <si>
    <t>Producción de Huevo de Gallina Libre de Buena Vista del Monte</t>
  </si>
  <si>
    <t>Conferencia Nacional de Mejora Regulatoria</t>
  </si>
  <si>
    <t>Primer Foro regional 2014 Mujer Empresaria, Actual e Integral</t>
  </si>
  <si>
    <t>Paradero Artesanal, Gastronómico y Recreativo Amayuca</t>
  </si>
  <si>
    <t>Tercer Festival de la Nochebuena Cuetlaxochitl 2014</t>
  </si>
  <si>
    <t>Congreso Regional de Desarrollo Empresarial Innovando Tus Ideas</t>
  </si>
  <si>
    <t xml:space="preserve">  </t>
  </si>
  <si>
    <t>Expo Antad 2013</t>
  </si>
  <si>
    <t>Fortalecimiento para la Competitividad</t>
  </si>
  <si>
    <t>Curso de Fortalecimiento Musical en Sonoro 2013 para Emprendedores Musicales</t>
  </si>
  <si>
    <t>Enseñanza de Lenguas Extranjeras</t>
  </si>
  <si>
    <t>Capacitación Empresarial de la Reforma Laboral y sus Implicaciones Legales, Financieras y de Recursos Humanos en las Empresas</t>
  </si>
  <si>
    <t>Tala Regulatoria</t>
  </si>
  <si>
    <t>Apoyo para Capacitación Empresarial</t>
  </si>
  <si>
    <t>Expo Tu Boda</t>
  </si>
  <si>
    <t>Desarrollo de Competencias Empresariales</t>
  </si>
  <si>
    <t>Emprende Hoy</t>
  </si>
  <si>
    <t>Apoyo al Sector Empresarial para la Reducción de Riesgos Laborales</t>
  </si>
  <si>
    <t>Diagnóstico Empresarial</t>
  </si>
  <si>
    <t>Infraestructura Lago de Tequesquitengo</t>
  </si>
  <si>
    <t>Diplomado el Proceso de las Ventas de Relaciones a Acciones</t>
  </si>
  <si>
    <t>Desarrollo de Habilidades Empresariales para la Mujer</t>
  </si>
  <si>
    <t>Sabores Morelos</t>
  </si>
  <si>
    <t>Centro Comercial Adolfo López Mateos (Incendio)</t>
  </si>
  <si>
    <t>El Valor de la Masa-Tortilla</t>
  </si>
  <si>
    <t>Expo tu Boda</t>
  </si>
  <si>
    <t>Green Solutions</t>
  </si>
  <si>
    <t>Cocina Tradicional Mexicana</t>
  </si>
  <si>
    <t>Fomento, Comercialización, Difusión y Recuperación del Arte Popular Morelense</t>
  </si>
  <si>
    <t>Agrocentro Morelos</t>
  </si>
  <si>
    <t xml:space="preserve"> </t>
  </si>
  <si>
    <t>Bertha Alicia Mariscal Magdaleno</t>
  </si>
  <si>
    <t>Antonio Coste de la Vega</t>
  </si>
  <si>
    <t>Agroindustria Xomor S.A. de C.V.</t>
  </si>
  <si>
    <t>Continúa...</t>
  </si>
  <si>
    <t>2012, 2013 Y 2014</t>
  </si>
  <si>
    <t>Año</t>
  </si>
  <si>
    <t>Número de proyectos aprobados</t>
  </si>
  <si>
    <t>Inversión FIDECOMP (pesos)</t>
  </si>
  <si>
    <t>Fuente: Secretaría de Economía. Fideicomiso Ejecutivo del Fondo de Competitividad y Promoción del Empleo (FIDECOMP).</t>
  </si>
  <si>
    <t>Proyectos</t>
  </si>
  <si>
    <t>Inversión (pesos)</t>
  </si>
  <si>
    <t>Construcción de un nuevo mercado en Tepalcingo</t>
  </si>
  <si>
    <t>Proyecto del complejo Mercado Adolfo López Mateos-Oficinas-Museo</t>
  </si>
  <si>
    <t>Campaña de promoción en el marco del festival de la nochebuena Cuetlaxóchitl Morelos 2012</t>
  </si>
  <si>
    <t>Caravana del emprendedor  2012</t>
  </si>
  <si>
    <t>Expo empresarios automotrices 2012</t>
  </si>
  <si>
    <t>Maquiladora generando bien común</t>
  </si>
  <si>
    <t>Planta pasteurizadora de leche de Tehuixtla Morelos</t>
  </si>
  <si>
    <t>Planta productora de sustratos</t>
  </si>
  <si>
    <t>Ampliación de la cobertura para incrementar la productividad del campo morelense</t>
  </si>
  <si>
    <t>Equipamiento, traslado y puesta en operación de la obra nueva por sustitución del hospital niño morelense</t>
  </si>
  <si>
    <t>Museo de arte sacro en el exconvento de la Asunción en Cuernavaca</t>
  </si>
  <si>
    <t>Programa Integral de Competitividad y Capacitación Turística</t>
  </si>
  <si>
    <t>Clúster politécnico unidad parque científico y tecnológico</t>
  </si>
  <si>
    <t>Incremento de la productividad y competitividad en organizaciones del estado mediante la aplicación de los modelos estatales de competitividad (IMCC)</t>
  </si>
  <si>
    <t>Implantación de infraestructura para el desarrollo integral de la industrialización de productos de cerdo en el Estado de Morelos</t>
  </si>
  <si>
    <t>Tlayacapan pueblo mágico (1ª etapa)</t>
  </si>
  <si>
    <t>Centro de orientación para la transferencia tecnológica propiedad intelectual y servicios (COTTPIS)</t>
  </si>
  <si>
    <t>Rehabilitación del museo casa estudio de David Alfaro Siqueiros  (La Tallera)</t>
  </si>
  <si>
    <t>Ciclovía Verde Tlahuica, primera etapa</t>
  </si>
  <si>
    <t>Sistema de gestión documental</t>
  </si>
  <si>
    <t>Optimización en la operación de la planta de tratamiento de aguas residuales ECCACIV S.A. de C.V. 2ª etapa</t>
  </si>
  <si>
    <t>Programa de financiamiento para la micro, pequeña y mediana empresa</t>
  </si>
  <si>
    <t>Impulso al sistema de apoyo integral para los artesanos del estado de Morelos</t>
  </si>
  <si>
    <t>Fortalecimiento de la oferta exportable del Estado de Morelos a través de la instalación y equipamiento del centro pymexporta Morelos</t>
  </si>
  <si>
    <t>Fondo solidario para la creación y fortalecimiento de microempresas</t>
  </si>
  <si>
    <t>Mejoramiento de infraestructura en el parque industrial Ayala-Cuautla 2ª etapa</t>
  </si>
  <si>
    <t xml:space="preserve">Regiones beneficiadas con la implementación de proyectos </t>
  </si>
  <si>
    <t>Nombre del proyecto</t>
  </si>
  <si>
    <t>Región de impacto</t>
  </si>
  <si>
    <t>Tepalcingo</t>
  </si>
  <si>
    <t>Cuernavaca</t>
  </si>
  <si>
    <t>Campaña de promoción en el marco del festival de la nochebuena Cuetlaxochitl Morelos 2012</t>
  </si>
  <si>
    <t>Cuernavaca, Cuautla, Jiutepec, Emiliano Zapata, Tepoztlán y Xochitepec</t>
  </si>
  <si>
    <t>Xochitepec</t>
  </si>
  <si>
    <t>Cuernavaca, Jiutepec y Yautepec</t>
  </si>
  <si>
    <t>Tehuixtla</t>
  </si>
  <si>
    <t>Yautepec</t>
  </si>
  <si>
    <t>Todo el estado</t>
  </si>
  <si>
    <t>Cuernavaca, Tepoztlán, Jojutla, Yautepec, Tlaltizapán y Cuautla</t>
  </si>
  <si>
    <t>Miacatlán</t>
  </si>
  <si>
    <t>Tlayacapan</t>
  </si>
  <si>
    <t>Huitzilac</t>
  </si>
  <si>
    <t>Jiutepec</t>
  </si>
  <si>
    <t>Cuautla, Ayala</t>
  </si>
  <si>
    <t>Producción y comercialización de Sirope de Agave</t>
  </si>
  <si>
    <t>Morelos Único 2014</t>
  </si>
  <si>
    <t>Implementación de acciones de mejora regulatoria</t>
  </si>
  <si>
    <t>Programa de Apoyo al Empleo</t>
  </si>
  <si>
    <t>Proyecto de inversión para incrementar la cobertura y competitividad del Instituto de Capacitación para el Estado de Morelos (ICATMOR)</t>
  </si>
  <si>
    <t>Arena Tequesquitengo</t>
  </si>
  <si>
    <t>Segundo Festival de la Nochebuena Morelos 2013</t>
  </si>
  <si>
    <t>Modernización Central de Abastos Cuautla</t>
  </si>
  <si>
    <t>Construcción del mercado en Hueyapan</t>
  </si>
  <si>
    <t>Mercado municipal de Tlayacapan</t>
  </si>
  <si>
    <t>Apoyos a MIPYMES siniestradas en la región de zona de desastre</t>
  </si>
  <si>
    <t>Red Estatal para Mover a México-Nueva Visión Morelos</t>
  </si>
  <si>
    <t>Fortalecimiento de acciones de mejora para el impulso de la competitividad</t>
  </si>
  <si>
    <t>Proyecto competitividad Balnearios de Morelos, paquete 1</t>
  </si>
  <si>
    <t>Orgullo Morelos</t>
  </si>
  <si>
    <t>Desarrollo Industrial Verde de Yecapixtla (DIVE), primera etapa</t>
  </si>
  <si>
    <t>Parque de la Salud Morelos</t>
  </si>
  <si>
    <t>Consultoría para negocios en proceso de formación de la Red Estatal de Incubadoras de Empresas del Estado de Morelos</t>
  </si>
  <si>
    <t>Certificación de Cuernavaca como Patrimonio Mundial de la Humanidad</t>
  </si>
  <si>
    <t>Investigación, divulgación y publicación del arte popular morelense</t>
  </si>
  <si>
    <t>Proyecto estratégico para el desarrollo del sector ceramista del Estado de Morelos</t>
  </si>
  <si>
    <t>Empleos Competitivos en Morelos</t>
  </si>
  <si>
    <t>Parque Ecoturístico de Hueyapan, Tetela del Volcán</t>
  </si>
  <si>
    <t>Diagnóstico sobre la competitividad y sustentabilidad de los destinos de Cuernavaca, Tepoztlán y Tlayacapan</t>
  </si>
  <si>
    <t>Rehabilitación de la Imagen Urbana del Centro Histórico de Yecapixtla (1ra. Etapa)</t>
  </si>
  <si>
    <t>Señalización Turística del Estado de Morelos</t>
  </si>
  <si>
    <t>Zacualpan Programa de Pueblos con Encanto</t>
  </si>
  <si>
    <t>Tlayacapan Pueblo Mágico</t>
  </si>
  <si>
    <t>Tepoztlán Pueblo Mágico</t>
  </si>
  <si>
    <t>Cuernavaca: Rehabilitación del Callejón de la Bolsa del Diablo y el Callejón del Cubo y de Correos</t>
  </si>
  <si>
    <t>Modernización de accesos al Centro Turístico de Tequesquitengo</t>
  </si>
  <si>
    <t>Regiones beneficiadas con la implementación de proyectos</t>
  </si>
  <si>
    <t>Jojutla y Puente de Ixtla</t>
  </si>
  <si>
    <t>Cuautla</t>
  </si>
  <si>
    <t>Hueyapan</t>
  </si>
  <si>
    <t>Amacuzac, Puente de Ixtla, Jojutla y Tlaquiltenango</t>
  </si>
  <si>
    <t>Jantetelco y Cuautla</t>
  </si>
  <si>
    <t>Desarrollo Industrial Verde de Yecapixtla (DIVE), (1ra. Etapa)</t>
  </si>
  <si>
    <t>Yecapixtla</t>
  </si>
  <si>
    <t>Tetela del Volcán</t>
  </si>
  <si>
    <t>Cuernavaca, Tepoztlán y Tlayacapan</t>
  </si>
  <si>
    <t>Rehabilitación de la Imagen Urbana del Centro Histórico de Yecapixtla 
(1ra. etapa)</t>
  </si>
  <si>
    <t>Zacualpan de Amilpas</t>
  </si>
  <si>
    <t>Tepoztlán</t>
  </si>
  <si>
    <t>Tequesquitengo</t>
  </si>
  <si>
    <t>Programa Orgullo Morelos 2014</t>
  </si>
  <si>
    <t>El poder de las ideas animadas "Campaña de Promoción y Talleres para las Pymes Multimedia del Estado de Morelos"</t>
  </si>
  <si>
    <t>Corredor empresarial en el encuentro de Morelos Único 2014</t>
  </si>
  <si>
    <t>Red estatal para Mover a México-Nueva Visión Morelos 2014</t>
  </si>
  <si>
    <t>Fortalecimiento de la impartición de justicia laboral</t>
  </si>
  <si>
    <t>Programa de Apoyo al Empleo (PAE) 2014</t>
  </si>
  <si>
    <t>Licencia de Construcción en Línea para el Municipio de Cuernavaca</t>
  </si>
  <si>
    <t>Padrón en Línea de proveedores para el Municipio de Cuernavaca</t>
  </si>
  <si>
    <t>Programa de fortalecimiento y creación de capacidades TI en Morelos</t>
  </si>
  <si>
    <t>Centro Cultural Juan Soriano</t>
  </si>
  <si>
    <t>Potencialización de la Plataforma Logística e Industrial de la región oriente del Estado de Morelos para la promoción de la competitividad de las empresas locales y el impulso a la creación y mejora de los empleos</t>
  </si>
  <si>
    <t xml:space="preserve">Mercados de Jojutla comprendido en el programa de impulso a la competitividad a las mipymes de los mercados y centros de abasto de Morelos </t>
  </si>
  <si>
    <t>Modernización y rehabilitación del mercado de Cuautla comprendido en el programa impulso a la competitividad a las mipymes de los mercados y centros de abasto de Morelos</t>
  </si>
  <si>
    <t>Centro logístico de productos agroalimentarios de la zona oriente</t>
  </si>
  <si>
    <t>Competitividad de balnearios de Morelos 2014</t>
  </si>
  <si>
    <t>Reactivación económica de los balnearios siniestrados por los fenómenos meteorológicos Ingrid y Manuel</t>
  </si>
  <si>
    <t>Programa regional de impulso a la competitividad de Morelos</t>
  </si>
  <si>
    <t>Fomento de la calidad de procesos e instituciones judiciales en material mercantil y de negocios-cumplimiento de contratos</t>
  </si>
  <si>
    <t>Nombre del Proyecto</t>
  </si>
  <si>
    <t>El poder de las ideas animadas</t>
  </si>
  <si>
    <t>Red estatal para mover a México-Nueva Visión Morelos 2014</t>
  </si>
  <si>
    <t>Programa de apoyo al empleo (PAE) 2014</t>
  </si>
  <si>
    <t>Licencia de construcción en línea para el Municipio de Cuernavaca</t>
  </si>
  <si>
    <t>Padrón en línea de proveedores para el Municipio de Cuernavaca</t>
  </si>
  <si>
    <t>Potencialización de la plataforma logística e industrial de la región oriente del Estado de Morelos para la promoción de la competitividad de las empresas locales y el impulso a la creación y mejora de los empleos</t>
  </si>
  <si>
    <t>Jojutla y municipios aledaños</t>
  </si>
  <si>
    <t>Amayuca, Atlatlahucan, Ayala, Jonacatepec y Yautepec</t>
  </si>
  <si>
    <t>Zona oriente del estado, principalmente Tetela del Volcán</t>
  </si>
  <si>
    <t>Amacuzac, Cuautla, Tlaltizapán y Yautepec</t>
  </si>
  <si>
    <t>Amacuzac, Jojutla y Tlaquiltenango</t>
  </si>
  <si>
    <t>Fomento de la calidad de procesos e instituciones judiciales en material mercantil y de negocios - cumplimiento de contratos</t>
  </si>
  <si>
    <t xml:space="preserve">Resultados de la Evaluación del Programa Anual </t>
  </si>
  <si>
    <t xml:space="preserve">de Mejora Regulatoria por Secretaría y/o Dependencia </t>
  </si>
  <si>
    <t>2012, 2013 y 2014</t>
  </si>
  <si>
    <t>Secretaría y/o Dependencia</t>
  </si>
  <si>
    <t>Instituto de Servicios Registrales y Catastrales del Estado de Morelos</t>
  </si>
  <si>
    <t>Régimen Estatal de Protección Social en Salud (Seguro Popular)</t>
  </si>
  <si>
    <t>Comisión Estatal de Arbitraje Médico</t>
  </si>
  <si>
    <t>Comisión Estatal de Reservas Territoriales</t>
  </si>
  <si>
    <t>Instituto Morelense para el Financiamiento del Sector Productivo</t>
  </si>
  <si>
    <t>Secretaría de Economía</t>
  </si>
  <si>
    <t xml:space="preserve">Instituto Estatal de Educación para Adultos </t>
  </si>
  <si>
    <t>Sistema para el Desarrollo Integral de la Familia DIF Morelos</t>
  </si>
  <si>
    <t>Secretaría de Seguridad Pública</t>
  </si>
  <si>
    <t>Museo Morelense de Arte Popular</t>
  </si>
  <si>
    <t xml:space="preserve">Secretaría de Movilidad y Transporte </t>
  </si>
  <si>
    <t>NA</t>
  </si>
  <si>
    <t>Secretaría del Trabajo</t>
  </si>
  <si>
    <t>Operador de Carreteras de Cuota</t>
  </si>
  <si>
    <t>Colegio de Estudios Científicos y Tecnológicos del Estado de Morelos (CECyTE)</t>
  </si>
  <si>
    <t>Centro de Investigación y Docencia en Humanidades   (CIDHEM)</t>
  </si>
  <si>
    <t>Consejería Jurídica</t>
  </si>
  <si>
    <t>Secretaría de Obras Públicas</t>
  </si>
  <si>
    <t>Instituto Estatal de Protección Civil</t>
  </si>
  <si>
    <t>Secretaría de Hacienda</t>
  </si>
  <si>
    <t>Secretaría de Innovación Ciencia y Tecnología</t>
  </si>
  <si>
    <t>Universidad  Tecnológica del Sur del Estado de Morelos (UTSEM)</t>
  </si>
  <si>
    <t>Secretaría de Salud</t>
  </si>
  <si>
    <t>Secretaría de Información y Comunicación</t>
  </si>
  <si>
    <t>Hospital del Niño Morelense</t>
  </si>
  <si>
    <t>Servicios de Salud de Morelos</t>
  </si>
  <si>
    <t>Instituto de la Mujer para el Estado de Morelos</t>
  </si>
  <si>
    <t>Instituto Estatal de Infraestructura Educativa</t>
  </si>
  <si>
    <t>Instituto de Capacitación para el Trabajo del Estado de Morelos (ICATMOR)</t>
  </si>
  <si>
    <t xml:space="preserve">Universidad Politécnica del Estado de Morelos </t>
  </si>
  <si>
    <t>Secretaría de la Contraloría</t>
  </si>
  <si>
    <t>Secretaría de Gobierno</t>
  </si>
  <si>
    <t>Universidad Tecnológica Emiliano Zapata (UTEZ)</t>
  </si>
  <si>
    <t>Colegio de Bachilleres del Estado de Morelos ( COBAEM )</t>
  </si>
  <si>
    <t>Comisión Estatal de Agua</t>
  </si>
  <si>
    <t>Secretaría de Educación</t>
  </si>
  <si>
    <t>Instituto de Educación Básica del Estado de Morelos</t>
  </si>
  <si>
    <t>Centro Morelense de las Artes</t>
  </si>
  <si>
    <t>Instituto Estatal de  Documentación</t>
  </si>
  <si>
    <t>Consejo de Ciencia y Tecnología  (CCYTEM)</t>
  </si>
  <si>
    <t>Colegio de Educación Profesional Técnica (CONALEP)</t>
  </si>
  <si>
    <t>Secretaría de Desarrollo Sustentable</t>
  </si>
  <si>
    <t>Secretaría de Administración</t>
  </si>
  <si>
    <t>Instituto de Crédito para los Trabajadores al Servicio del Gobierno del Estado de Morelos</t>
  </si>
  <si>
    <t>Aeropuerto Internacional de Cuernavaca</t>
  </si>
  <si>
    <t>Secretaría de Turismo</t>
  </si>
  <si>
    <t>Secretaría de Desarrollo Agropecuario</t>
  </si>
  <si>
    <t xml:space="preserve">Instituto del Deporte y Cultura Física del Estado de Morelos </t>
  </si>
  <si>
    <t>Procuraduría General de Justicia</t>
  </si>
  <si>
    <t>Secretaría de Desarrollo Social</t>
  </si>
  <si>
    <t>Instituto Morelense de la Juventud</t>
  </si>
  <si>
    <t>Secretaría de Cultura</t>
  </si>
  <si>
    <t>Nota: La calificación máxima es de 100 y se evalúa de acuerdo a los lineamientos del Programa Anual de Mejora Regulatoria.</t>
  </si>
  <si>
    <t>Fuente: Secretaría de Economía. Comisión Estatal de Mejora Regulatoria (CEMER).</t>
  </si>
  <si>
    <t xml:space="preserve">Trámites y Servicios anual de la Comisión Estatal </t>
  </si>
  <si>
    <t>Cuadro 3.8</t>
  </si>
  <si>
    <t>Número de trámites y servicios</t>
  </si>
  <si>
    <t>Secretaria de Gobierno</t>
  </si>
  <si>
    <t xml:space="preserve">Comisión Estatal de Seguridad Pública </t>
  </si>
  <si>
    <t>Secretariado Ejecutivo del SESP</t>
  </si>
  <si>
    <t>Fiscalía General del Estado</t>
  </si>
  <si>
    <t xml:space="preserve">Secretaría de Desarrollo Agropecuario </t>
  </si>
  <si>
    <t>Secretaría de Innovación, Ciencia y Tecnología</t>
  </si>
  <si>
    <t>Comisión Estatal del Agua</t>
  </si>
  <si>
    <t>Secretaría de Movilidad y Transporte</t>
  </si>
  <si>
    <t>Gubernatura</t>
  </si>
  <si>
    <t>Fuente: Secretaría de Economía. Fideicomiso Fondo Desarrollo Empresarial y Promoción de la Inversión (FIFODEPI).</t>
  </si>
  <si>
    <t xml:space="preserve">Programa Orgullo Morelos </t>
  </si>
  <si>
    <t>Cuadro 3.4</t>
  </si>
  <si>
    <t>Capacitación especializada</t>
  </si>
  <si>
    <t>240 Empresarios</t>
  </si>
  <si>
    <t xml:space="preserve">Consultoría </t>
  </si>
  <si>
    <t>Certificación</t>
  </si>
  <si>
    <t>50 Empresarios</t>
  </si>
  <si>
    <t>Diseño e Innovación</t>
  </si>
  <si>
    <t>19 Empresarios</t>
  </si>
  <si>
    <t>Comercialización</t>
  </si>
  <si>
    <t>285 Empresarios</t>
  </si>
  <si>
    <t>Integración de grupos de gestión</t>
  </si>
  <si>
    <t>Infraestructura productiva</t>
  </si>
  <si>
    <t>10 Empresarios</t>
  </si>
  <si>
    <t>Pago de registro de marcas y patentes</t>
  </si>
  <si>
    <t>46 Empresarios</t>
  </si>
  <si>
    <t>Fuente: Secretaría de Economía. Fideicomiso Fondo Desarrollo Empresarial y Promoción de la Inversión.</t>
  </si>
  <si>
    <t>2006-2013</t>
  </si>
  <si>
    <t>Tipo de producción</t>
  </si>
  <si>
    <t>Noche buena (planta)</t>
  </si>
  <si>
    <t>Caña de azúcar</t>
  </si>
  <si>
    <t>Pasto (tapete) m2</t>
  </si>
  <si>
    <t>Gladiola (gruesa)</t>
  </si>
  <si>
    <t>Rosa (gruesa)</t>
  </si>
  <si>
    <t>Nopalitos</t>
  </si>
  <si>
    <t>Nardo (gruesa)</t>
  </si>
  <si>
    <t>Sorgo grano</t>
  </si>
  <si>
    <t>Crisantemo (gruesa)</t>
  </si>
  <si>
    <t>Maíz grano</t>
  </si>
  <si>
    <t>Fuente: Secretaría de Desarrollo Agropecuario. Servicio de Información Agroalimentaria y Pesquera (SIAP). Secretaría de Agricultura, Ganadería, Desarrollo Rural, Pesca y Alimentación (SAGARPA), Delegación Morelos.</t>
  </si>
  <si>
    <t xml:space="preserve">Superficie sembrada y cosechada, volumen y valor de la producción agrícola </t>
  </si>
  <si>
    <t xml:space="preserve">de cultivos cíclicos por principales cultivos según valor de la producción </t>
  </si>
  <si>
    <t>Superficie</t>
  </si>
  <si>
    <t xml:space="preserve">Variacion </t>
  </si>
  <si>
    <t>ND</t>
  </si>
  <si>
    <t>ND No disponible.</t>
  </si>
  <si>
    <t>Elote</t>
  </si>
  <si>
    <t>Aguacate</t>
  </si>
  <si>
    <t>Cebolla</t>
  </si>
  <si>
    <t>Ejote</t>
  </si>
  <si>
    <t>Tomate rojo (Jitomate)</t>
  </si>
  <si>
    <t>Frijol</t>
  </si>
  <si>
    <t>Durazno</t>
  </si>
  <si>
    <t>Arroz palay</t>
  </si>
  <si>
    <t>Tomate verde</t>
  </si>
  <si>
    <t>Precio (pesos por kilogramo)</t>
  </si>
  <si>
    <t>Ganado en pie</t>
  </si>
  <si>
    <t>Bovino</t>
  </si>
  <si>
    <t>Porcino</t>
  </si>
  <si>
    <t>Ovino</t>
  </si>
  <si>
    <t>Caprino</t>
  </si>
  <si>
    <t>Ave en pie</t>
  </si>
  <si>
    <t xml:space="preserve">Ave </t>
  </si>
  <si>
    <t>Ganado en canal</t>
  </si>
  <si>
    <t>Ave en canal</t>
  </si>
  <si>
    <t>Valor de la  producción  (miles de pesos)</t>
  </si>
  <si>
    <t>Leche</t>
  </si>
  <si>
    <t>Otros productos</t>
  </si>
  <si>
    <t>Huevo para Plato</t>
  </si>
  <si>
    <t>Miel</t>
  </si>
  <si>
    <t>Producción, precio y valor de productos ganaderos</t>
  </si>
  <si>
    <t>Precio
 (pesos por kilogramo)</t>
  </si>
  <si>
    <t>Cuadro 3.7</t>
  </si>
  <si>
    <t>Precio 
(pesos por kilogramo)</t>
  </si>
  <si>
    <t>Valor de la  producción  
(miles de pesos)</t>
  </si>
  <si>
    <t>Valor de la  producción 
 (miles de pesos)</t>
  </si>
  <si>
    <t>Nota: Ave se refiere a pollo, gallina ligera y pesada que ha finalizado su ciclo productivo.</t>
  </si>
  <si>
    <t>Valor de la  producción
  (miles de pesos)</t>
  </si>
  <si>
    <t>Nota: Ave, se refiere a pollo, gallina ligera y pesada que ha finalizado su ciclo productivo.</t>
  </si>
  <si>
    <t>Nota: Leche producción en miles de litros y precio en pesos por litro.</t>
  </si>
  <si>
    <t xml:space="preserve">Producción (tonelada) </t>
  </si>
  <si>
    <t>Precio
(pesos por kilogramo)</t>
  </si>
  <si>
    <t>Animales sacrificados (cabezas)</t>
  </si>
  <si>
    <t>Animales sacrificados 
(cabezas)</t>
  </si>
  <si>
    <t>Valor de la  producción
 (miles de pesos)</t>
  </si>
  <si>
    <t xml:space="preserve">Producción
 (tonelada) </t>
  </si>
  <si>
    <t>Nota: Leche se refiere a la producción en miles de litros y precio en pesos por litro.</t>
  </si>
  <si>
    <t xml:space="preserve">Producción 
(tonelada) </t>
  </si>
  <si>
    <t xml:space="preserve">Miembros del Sistema Estatal de Investigadores </t>
  </si>
  <si>
    <t xml:space="preserve">2012, 2013 y 2014 </t>
  </si>
  <si>
    <t>Descripción</t>
  </si>
  <si>
    <r>
      <t xml:space="preserve">Miembros </t>
    </r>
    <r>
      <rPr>
        <vertAlign val="superscript"/>
        <sz val="12"/>
        <rFont val="Arial Narrow"/>
        <family val="2"/>
      </rPr>
      <t>a</t>
    </r>
  </si>
  <si>
    <r>
      <t xml:space="preserve">Honoríficos </t>
    </r>
    <r>
      <rPr>
        <vertAlign val="superscript"/>
        <sz val="12"/>
        <rFont val="Arial Narrow"/>
        <family val="2"/>
      </rPr>
      <t>b</t>
    </r>
  </si>
  <si>
    <t>Nota: El Sistema Estatal de Investigadores es el reconocimiento que se otorga a profesores e investigadores que realizan en Morelos actividades de investigación, vinculación y divulgación de la ciencia. A este sistema pertenecen los miembros Honoríficos mismos que pertenecen al Sistema Nacional de Investigadores (SNI) quienes son aceptados de manera automática, después de solicitar su ingreso; así como también pertenecen otros profesores/investigadores que demuestren tener la cualidad y calidad de su trabajo académico y tecnológico que los hagan merecedores del nombramiento.</t>
  </si>
  <si>
    <r>
      <rPr>
        <vertAlign val="superscript"/>
        <sz val="12"/>
        <rFont val="Arial Narrow"/>
        <family val="2"/>
      </rPr>
      <t>a</t>
    </r>
    <r>
      <rPr>
        <sz val="12"/>
        <rFont val="Arial Narrow"/>
        <family val="2"/>
      </rPr>
      <t xml:space="preserve"> Aceptados como miembros por aprobación del Sistema Estatal de Investigadores. </t>
    </r>
  </si>
  <si>
    <r>
      <rPr>
        <vertAlign val="superscript"/>
        <sz val="12"/>
        <rFont val="Arial Narrow"/>
        <family val="2"/>
      </rPr>
      <t>b</t>
    </r>
    <r>
      <rPr>
        <sz val="12"/>
        <rFont val="Arial Narrow"/>
        <family val="2"/>
      </rPr>
      <t xml:space="preserve"> Aceptados de manera automática después de haber solicitado su ingreso, por pertenecer al Sistema Nacional de Investigadores (SNI).</t>
    </r>
  </si>
  <si>
    <t>Fuente: Secretaría de Innovación, Ciencia y Tecnología.</t>
  </si>
  <si>
    <t>2007 - 2014</t>
  </si>
  <si>
    <t>Número de personas</t>
  </si>
  <si>
    <t xml:space="preserve">Nota: El Sistema Nacional de Investigadores (SNI) contribuye a la formación y consolidación de investigadores con conocimientos científicos, tecnológicos y de innovación de alto nivel. </t>
  </si>
  <si>
    <t>Fuente: Consejo Nacional de Ciencia y Tecnología. La actividad del CONACYT por entidad federativa 2014, Morelos.</t>
  </si>
  <si>
    <t xml:space="preserve">por área de conocimiento </t>
  </si>
  <si>
    <t>Área</t>
  </si>
  <si>
    <t>Número de investigadores</t>
  </si>
  <si>
    <t>Área 1: Físico-Matemáticas y Ciencias de la Tierra</t>
  </si>
  <si>
    <t>Área 2: Biología y Química</t>
  </si>
  <si>
    <t>Área 3: Medicina y Ciencias de la Salud</t>
  </si>
  <si>
    <t>Área 4: Humanidades y Ciencias de la Conducta</t>
  </si>
  <si>
    <t>Área 5: Ciencias Sociales</t>
  </si>
  <si>
    <t>Área 6: Biotecnología y Ciencias Agropecuarias</t>
  </si>
  <si>
    <t>Área 7: Ingenierías</t>
  </si>
  <si>
    <t xml:space="preserve">Distribución de miembros del Sistema Estatal de Investigadores </t>
  </si>
  <si>
    <t xml:space="preserve">por sexo y área del conocimiento </t>
  </si>
  <si>
    <t>Área de conocimiento</t>
  </si>
  <si>
    <t>Sexo</t>
  </si>
  <si>
    <t>Masculino</t>
  </si>
  <si>
    <t>Femenino</t>
  </si>
  <si>
    <t>2012</t>
  </si>
  <si>
    <t>Área 1) Ingeniería, Físico-Matemáticas y Ciencias de la Tierra</t>
  </si>
  <si>
    <t xml:space="preserve">Área 2) Biología, Química, Biotecnología y Ciencias Agropecuarias </t>
  </si>
  <si>
    <t>Área 3) Medicina, Ciencias de la Salud y Ciencias de la Conducta</t>
  </si>
  <si>
    <t>Área 4) Ciencias Sociales y Humanidades</t>
  </si>
  <si>
    <t>2013</t>
  </si>
  <si>
    <t>Área 2) Biología y Química</t>
  </si>
  <si>
    <t>Área 3)  Medicina y Ciencias de la Salud</t>
  </si>
  <si>
    <t>Área 4) Humanidades y Ciencias de la Conducta</t>
  </si>
  <si>
    <t>Área 5) Ciencias Sociales</t>
  </si>
  <si>
    <t>Área 6) Biotecnología y Ciencias Agropecuarias</t>
  </si>
  <si>
    <t>Área 7) Ingeniería y Tecnología</t>
  </si>
  <si>
    <t>2014</t>
  </si>
  <si>
    <t xml:space="preserve">Nota: 1. Hasta el año 2012, el Sistema Estatal de Investigadores contaba con 4 áreas del conocimiento. Las áreas de Biología, Química, Biotecnología y Ciencias Agropecuarias  con un 37%, Ingeniería, Físico-Matemáticas y Ciencias de la Tierra  con un 28 %, Medicina, Ciencias de la Salud y Ciencias de la Conducta 22% y Ciencias Sociales y Humanidades 13%. 
</t>
  </si>
  <si>
    <t>2. A partir del año 2013, el Sistema Estatal de Investigadores cuenta con 7 áreas del conocimiento. Las áreas del conocimiento que presentaron una mayor concentración de investigadores fueron  Biología y Química  con un 28%,  y Medicina y Ciencias de la Salud con un 19 %.</t>
  </si>
  <si>
    <t>Fuente: Secretaría de Innovación, Ciencia y Tecnología. Información del Consejo Nacional de Ciencia y Tecnología, la actividad del CONACYT por entidad federativa 2014.</t>
  </si>
  <si>
    <t xml:space="preserve">Distribución de becarios por grado académico </t>
  </si>
  <si>
    <t>Grado académico</t>
  </si>
  <si>
    <t>Porcentaje (%)</t>
  </si>
  <si>
    <t>Maestría</t>
  </si>
  <si>
    <t>Doctorado</t>
  </si>
  <si>
    <t>Post-doctoral</t>
  </si>
  <si>
    <t>Posgrados Vigentes en el Programa Nacional de Posgrados</t>
  </si>
  <si>
    <t>2009 - 2014</t>
  </si>
  <si>
    <t xml:space="preserve">Apoyo a proyectos de Ciencia y Tecnología </t>
  </si>
  <si>
    <r>
      <t xml:space="preserve">Proyectos de investigación </t>
    </r>
    <r>
      <rPr>
        <vertAlign val="superscript"/>
        <sz val="12"/>
        <color indexed="8"/>
        <rFont val="Arial Narrow"/>
        <family val="2"/>
      </rPr>
      <t>a</t>
    </r>
  </si>
  <si>
    <r>
      <t xml:space="preserve">Solicitudes de patente </t>
    </r>
    <r>
      <rPr>
        <vertAlign val="superscript"/>
        <sz val="12"/>
        <color indexed="8"/>
        <rFont val="Arial Narrow"/>
        <family val="2"/>
      </rPr>
      <t>b</t>
    </r>
  </si>
  <si>
    <r>
      <t xml:space="preserve">Modelos de utilidad </t>
    </r>
    <r>
      <rPr>
        <vertAlign val="superscript"/>
        <sz val="12"/>
        <color indexed="8"/>
        <rFont val="Arial Narrow"/>
        <family val="2"/>
      </rPr>
      <t>b</t>
    </r>
  </si>
  <si>
    <t xml:space="preserve">Número de Oficinas de Transferencia Tecnológica (OTT's) en el Estado. </t>
  </si>
  <si>
    <r>
      <rPr>
        <vertAlign val="superscript"/>
        <sz val="12"/>
        <color indexed="8"/>
        <rFont val="Arial Narrow"/>
        <family val="2"/>
      </rPr>
      <t>a</t>
    </r>
    <r>
      <rPr>
        <sz val="12"/>
        <color indexed="8"/>
        <rFont val="Arial Narrow"/>
        <family val="2"/>
      </rPr>
      <t xml:space="preserve"> Se refiere al número de proyectos de investigación desarrollados en el Centro Morelense de Innovación Agropecuaria y a los proyectos apoyados con el Fondo Mixto (FOMIX) para el Desarrollo Científico y Tecnológico del Estado de Morelos.  El FOMIX es un fideicomiso que apoya el desarrollo científico y tecnológico del Estado, a través del financiamiento de proyectos que solucionen problemáticas del Estado de Morelos. </t>
    </r>
  </si>
  <si>
    <r>
      <rPr>
        <vertAlign val="superscript"/>
        <sz val="12"/>
        <color indexed="8"/>
        <rFont val="Arial Narrow"/>
        <family val="2"/>
      </rPr>
      <t>b</t>
    </r>
    <r>
      <rPr>
        <sz val="12"/>
        <color indexed="8"/>
        <rFont val="Arial Narrow"/>
        <family val="2"/>
      </rPr>
      <t xml:space="preserve"> Número de solicitudes de patentes o modelos de utilidad ingresadas al Instituto Mexicano de la Propiedad Industrial, en las cuales la institución solicitante marca Morelos como Estado de ubicación de la institución.</t>
    </r>
  </si>
  <si>
    <r>
      <rPr>
        <vertAlign val="superscript"/>
        <sz val="12"/>
        <color indexed="8"/>
        <rFont val="Arial Narrow"/>
        <family val="2"/>
      </rPr>
      <t>c</t>
    </r>
    <r>
      <rPr>
        <sz val="12"/>
        <color indexed="8"/>
        <rFont val="Arial Narrow"/>
        <family val="2"/>
      </rPr>
      <t xml:space="preserve"> Se refiere al número de Oficinas de Transferencia Tecnológica certificadas en el Estado. </t>
    </r>
  </si>
  <si>
    <t xml:space="preserve">Actividades de divulgación de la Innovación, la Ciencia y la Tecnología </t>
  </si>
  <si>
    <r>
      <t xml:space="preserve">Visitas al Museo de Ciencias </t>
    </r>
    <r>
      <rPr>
        <vertAlign val="superscript"/>
        <sz val="12"/>
        <color indexed="8"/>
        <rFont val="Arial Narrow"/>
        <family val="2"/>
      </rPr>
      <t>a</t>
    </r>
  </si>
  <si>
    <r>
      <t xml:space="preserve">Revista HYPATIA </t>
    </r>
    <r>
      <rPr>
        <vertAlign val="superscript"/>
        <sz val="12"/>
        <color indexed="8"/>
        <rFont val="Arial Narrow"/>
        <family val="2"/>
      </rPr>
      <t>b</t>
    </r>
  </si>
  <si>
    <t>598 852</t>
  </si>
  <si>
    <r>
      <t xml:space="preserve">Jornada Estatal de Ciencia y Tecnología </t>
    </r>
    <r>
      <rPr>
        <vertAlign val="superscript"/>
        <sz val="12"/>
        <color indexed="8"/>
        <rFont val="Arial Narrow"/>
        <family val="2"/>
      </rPr>
      <t>c</t>
    </r>
  </si>
  <si>
    <t>16 359</t>
  </si>
  <si>
    <t>19 400</t>
  </si>
  <si>
    <r>
      <t xml:space="preserve">Apropiación Social de la Ciencia Tecnología e Innovación </t>
    </r>
    <r>
      <rPr>
        <vertAlign val="superscript"/>
        <sz val="12"/>
        <color indexed="8"/>
        <rFont val="Arial Narrow"/>
        <family val="2"/>
      </rPr>
      <t>d</t>
    </r>
  </si>
  <si>
    <t>76 000</t>
  </si>
  <si>
    <t>88 447</t>
  </si>
  <si>
    <r>
      <rPr>
        <vertAlign val="superscript"/>
        <sz val="12"/>
        <color indexed="8"/>
        <rFont val="Arial Narrow"/>
        <family val="2"/>
      </rPr>
      <t>a</t>
    </r>
    <r>
      <rPr>
        <sz val="12"/>
        <color indexed="8"/>
        <rFont val="Arial Narrow"/>
        <family val="2"/>
      </rPr>
      <t xml:space="preserve"> El Museo de Ciencias de Morelos depende del CCyTEM y se encuentra en el Interior del Parque San Miguel Acapantzingo. Ofrece visitas a salas temáticas, talleres variados de inducción a la ciencia y cuenta también con un planetario móvil y el Tráiler de la Ciencia.</t>
    </r>
  </si>
  <si>
    <r>
      <rPr>
        <vertAlign val="superscript"/>
        <sz val="12"/>
        <color indexed="8"/>
        <rFont val="Arial Narrow"/>
        <family val="2"/>
      </rPr>
      <t xml:space="preserve">b </t>
    </r>
    <r>
      <rPr>
        <sz val="12"/>
        <color indexed="8"/>
        <rFont val="Arial Narrow"/>
        <family val="2"/>
      </rPr>
      <t>Número de accesos a servicios científicos y tecnológicos ofrecidos en línea a través de la Revista HYPATIA, la cual es la primera y más importante revista de divulgación de Ciencia y Tecnología del Estado de Morelos. Se realiza con colaboraciones técnicas de diferentes investigadores de los CI´s e IES del Estado de Morelos. Su edición está a cargo de la Dirección de Vinculación y Difusión del CCyTEM.</t>
    </r>
  </si>
  <si>
    <r>
      <rPr>
        <vertAlign val="superscript"/>
        <sz val="12"/>
        <color indexed="8"/>
        <rFont val="Arial Narrow"/>
        <family val="2"/>
      </rPr>
      <t>c</t>
    </r>
    <r>
      <rPr>
        <sz val="12"/>
        <color indexed="8"/>
        <rFont val="Arial Narrow"/>
        <family val="2"/>
      </rPr>
      <t xml:space="preserve"> Número de asistentes, principal evento estatal de divulgación de la ciencia, que se realiza regularmente en el Parque San Miguel Acapantzingo. El evento se realiza con la colaboración de CI´s e IES y es organizado por la Dirección de Vinculación y Difusión del CCyTEM.</t>
    </r>
  </si>
  <si>
    <r>
      <rPr>
        <vertAlign val="superscript"/>
        <sz val="12"/>
        <color indexed="8"/>
        <rFont val="Arial Narrow"/>
        <family val="2"/>
      </rPr>
      <t xml:space="preserve">d </t>
    </r>
    <r>
      <rPr>
        <sz val="12"/>
        <color indexed="8"/>
        <rFont val="Arial Narrow"/>
        <family val="2"/>
      </rPr>
      <t>Número de asistentes a diversas actividades de divulgación de la ciencia (conferencias, experiencia ambulante, un día de pinta, material impreso, material en vídeo, exposiciones itinerantes) desarrolladas en zonas marginadas, indígenas, rurales y polígonos de intervención con recurso federal (CONACyT).</t>
    </r>
  </si>
  <si>
    <t xml:space="preserve">Evaluación de proyectos propuestos por empresas para instalarse en el </t>
  </si>
  <si>
    <t xml:space="preserve">Parque Científico y Tecnológico Morelos </t>
  </si>
  <si>
    <t>d</t>
  </si>
  <si>
    <r>
      <t xml:space="preserve">Solicitudes de evaluación </t>
    </r>
    <r>
      <rPr>
        <vertAlign val="superscript"/>
        <sz val="12"/>
        <color indexed="8"/>
        <rFont val="Arial Narrow"/>
        <family val="2"/>
      </rPr>
      <t>b</t>
    </r>
  </si>
  <si>
    <r>
      <t xml:space="preserve">Proyectos aprobados para su instalación </t>
    </r>
    <r>
      <rPr>
        <vertAlign val="superscript"/>
        <sz val="12"/>
        <color indexed="8"/>
        <rFont val="Arial Narrow"/>
        <family val="2"/>
      </rPr>
      <t>c</t>
    </r>
  </si>
  <si>
    <r>
      <rPr>
        <vertAlign val="superscript"/>
        <sz val="12"/>
        <color indexed="8"/>
        <rFont val="Arial Narrow"/>
        <family val="2"/>
      </rPr>
      <t>c</t>
    </r>
    <r>
      <rPr>
        <sz val="12"/>
        <color indexed="8"/>
        <rFont val="Arial Narrow"/>
        <family val="2"/>
      </rPr>
      <t xml:space="preserve"> Número de solicitudes aceptadas.</t>
    </r>
  </si>
  <si>
    <r>
      <rPr>
        <vertAlign val="superscript"/>
        <sz val="12"/>
        <color indexed="8"/>
        <rFont val="Arial Narrow"/>
        <family val="2"/>
      </rPr>
      <t>d</t>
    </r>
    <r>
      <rPr>
        <sz val="12"/>
        <color indexed="8"/>
        <rFont val="Arial Narrow"/>
        <family val="2"/>
      </rPr>
      <t xml:space="preserve"> La creación de la Dirección General de Evaluación de Pertinencia Tecnológica se realizó en el mes de octubre de 2012, es por ello que no se tienen datos.</t>
    </r>
  </si>
  <si>
    <t xml:space="preserve">Empresas en los sectores estratégicos del Estado de Morelos </t>
  </si>
  <si>
    <t>Empresas</t>
  </si>
  <si>
    <t>Tecnologías de la Información y Comunicación</t>
  </si>
  <si>
    <t>Energía renovable</t>
  </si>
  <si>
    <t>Tecnologías en energía renovables</t>
  </si>
  <si>
    <t>Ahorro y Optimización de energía</t>
  </si>
  <si>
    <t>Biocombustible</t>
  </si>
  <si>
    <t>Tecnologías Agroindustriales</t>
  </si>
  <si>
    <t>Servicios científicos y tecnológicos</t>
  </si>
  <si>
    <r>
      <t xml:space="preserve">Servicios Científicos y Tecnológicos de Calidad Global </t>
    </r>
    <r>
      <rPr>
        <vertAlign val="superscript"/>
        <sz val="12"/>
        <color indexed="8"/>
        <rFont val="Arial Narrow"/>
        <family val="2"/>
      </rPr>
      <t xml:space="preserve">a </t>
    </r>
  </si>
  <si>
    <t>Farmaceútica y biofarmaceútica</t>
  </si>
  <si>
    <t>Industria Farmaceutica Convencional y Biofarmacéutica</t>
  </si>
  <si>
    <t>Ingeniería Molecular y Nanotecnología</t>
  </si>
  <si>
    <t>Tecnologías Médicas</t>
  </si>
  <si>
    <t>Medicina Regenerativa</t>
  </si>
  <si>
    <t>Otras áreas</t>
  </si>
  <si>
    <t>Manufactura Avanzada (sector automotriz)</t>
  </si>
  <si>
    <t>Tratamiento de aguas</t>
  </si>
  <si>
    <r>
      <rPr>
        <vertAlign val="superscript"/>
        <sz val="12"/>
        <color indexed="8"/>
        <rFont val="Arial Narrow"/>
        <family val="2"/>
      </rPr>
      <t>a</t>
    </r>
    <r>
      <rPr>
        <sz val="12"/>
        <color indexed="8"/>
        <rFont val="Arial Narrow"/>
        <family val="2"/>
      </rPr>
      <t xml:space="preserve"> Incluye seis instituciones académicas que brindan servicios científicos y tecnológicos. </t>
    </r>
  </si>
  <si>
    <t xml:space="preserve">Instituciones académicas vinculadas en el Programa de Estímulos </t>
  </si>
  <si>
    <t xml:space="preserve">a la Innovación (PEI) en el Estado de Morelos </t>
  </si>
  <si>
    <t xml:space="preserve">Instituciones </t>
  </si>
  <si>
    <t>Número de proyectos</t>
  </si>
  <si>
    <t>Instituto de Investigaciones Eléctricas</t>
  </si>
  <si>
    <t>Instituto Mexicano de Tecnología del Agua</t>
  </si>
  <si>
    <t>Instituto Politécnico Nacional</t>
  </si>
  <si>
    <t>Instituto Tecnológico y de Estudios Superiores de Monterrey / Campus Cuernavaca</t>
  </si>
  <si>
    <t>Universidad Autónoma del estado de Morelos</t>
  </si>
  <si>
    <t>Universidad La Salle Cuernavaca A.C.</t>
  </si>
  <si>
    <t>Universidad Politécnica del Estado de Morelos</t>
  </si>
  <si>
    <t>Universidad Tecnológica Emiliano Zapata del Estado de Morelos</t>
  </si>
  <si>
    <t>Universidad del Sol</t>
  </si>
  <si>
    <t>Universidad Nacional Autónoma de México</t>
  </si>
  <si>
    <t>Centro Nacional de Investigación y Desarrollo Tecnológico</t>
  </si>
  <si>
    <t>Centro de Investigación Y Desarrollo Tecnológico en Electroquímica SC</t>
  </si>
  <si>
    <t xml:space="preserve">CIATEQ, A.C. Centro de Tecnología Avanzada </t>
  </si>
  <si>
    <t xml:space="preserve">Instituto Tecnológico de Conkal </t>
  </si>
  <si>
    <t>Instituto Tecnológico Superior de Calkini, en el Estado de Campeche</t>
  </si>
  <si>
    <t>Instituto Tecnológico Superior de los Ríos</t>
  </si>
  <si>
    <t>Universidad Autónoma de Campeche</t>
  </si>
  <si>
    <t>Universidad Autónoma de Coahuila</t>
  </si>
  <si>
    <t>Universidad Autónoma de Guerrero</t>
  </si>
  <si>
    <t>Universidad Autónoma de Yucatán</t>
  </si>
  <si>
    <t>Universidad de Guadalajara</t>
  </si>
  <si>
    <t>Universidad del MAYAB SC</t>
  </si>
  <si>
    <t>Universidad Politécnica de Quintana Roo</t>
  </si>
  <si>
    <t>Universidad Veracruzana</t>
  </si>
  <si>
    <t xml:space="preserve">Sectores Estratégicos Apoyados con el Programa de </t>
  </si>
  <si>
    <t xml:space="preserve">Estímulos a la Innovación en el Estado de Morelos </t>
  </si>
  <si>
    <t>Nombre del sector</t>
  </si>
  <si>
    <t>Número de proyectos apoyados</t>
  </si>
  <si>
    <t>Agroindustrial</t>
  </si>
  <si>
    <t>Alimentos</t>
  </si>
  <si>
    <t>Automotriz</t>
  </si>
  <si>
    <t>Biotecnología</t>
  </si>
  <si>
    <t>Construcción</t>
  </si>
  <si>
    <t>Eléctrica</t>
  </si>
  <si>
    <t>Energía</t>
  </si>
  <si>
    <t>Equipo de medición y control</t>
  </si>
  <si>
    <t>Farmacéutica</t>
  </si>
  <si>
    <t>Maquinaria industrial</t>
  </si>
  <si>
    <t>Metalmecánica</t>
  </si>
  <si>
    <t>Plásticos</t>
  </si>
  <si>
    <t>Química</t>
  </si>
  <si>
    <t>Salud</t>
  </si>
  <si>
    <t>Servicios</t>
  </si>
  <si>
    <t>Tecnologías de la información</t>
  </si>
  <si>
    <t xml:space="preserve">Apoyo a empresas de base tecnológica del Programa de </t>
  </si>
  <si>
    <t xml:space="preserve">Estímulos a la Innovación (PEI) en el Estado de Morelos </t>
  </si>
  <si>
    <t>2009-2014</t>
  </si>
  <si>
    <r>
      <t>Número de proyectos evaluados</t>
    </r>
    <r>
      <rPr>
        <b/>
        <vertAlign val="superscript"/>
        <sz val="12"/>
        <rFont val="Arial Narrow"/>
        <family val="2"/>
      </rPr>
      <t xml:space="preserve"> a</t>
    </r>
  </si>
  <si>
    <r>
      <t xml:space="preserve">Proyectos financiados </t>
    </r>
    <r>
      <rPr>
        <b/>
        <vertAlign val="superscript"/>
        <sz val="12"/>
        <rFont val="Arial Narrow"/>
        <family val="2"/>
      </rPr>
      <t>b</t>
    </r>
    <r>
      <rPr>
        <b/>
        <sz val="12"/>
        <rFont val="Arial Narrow"/>
        <family val="2"/>
      </rPr>
      <t xml:space="preserve"> </t>
    </r>
  </si>
  <si>
    <r>
      <t xml:space="preserve">Inversión privada 
(millones de pesos) </t>
    </r>
    <r>
      <rPr>
        <b/>
        <vertAlign val="superscript"/>
        <sz val="12"/>
        <rFont val="Arial Narrow"/>
        <family val="2"/>
      </rPr>
      <t>c</t>
    </r>
  </si>
  <si>
    <r>
      <t xml:space="preserve">Inversión de apoyo federal
 (millones de pesos) </t>
    </r>
    <r>
      <rPr>
        <b/>
        <vertAlign val="superscript"/>
        <sz val="12"/>
        <rFont val="Arial Narrow"/>
        <family val="2"/>
      </rPr>
      <t>d</t>
    </r>
  </si>
  <si>
    <r>
      <rPr>
        <vertAlign val="superscript"/>
        <sz val="12"/>
        <rFont val="Arial Narrow"/>
        <family val="2"/>
      </rPr>
      <t>a</t>
    </r>
    <r>
      <rPr>
        <sz val="12"/>
        <rFont val="Arial Narrow"/>
        <family val="2"/>
      </rPr>
      <t xml:space="preserve"> El Programa de Estímulos a la Innovación es un instrumento, a través del cual el Consejo Nacional de Ciencia y Tecnología (CONACyT) destina recursos económicos para fomentar en las empresas la inversión en innovaciones que se traduzcan en oportunidades de negocio. En el estado de Morelos este programa es gestionado por la Dirección General de Proyectos de Innovación de la SICYT.</t>
    </r>
  </si>
  <si>
    <r>
      <rPr>
        <vertAlign val="superscript"/>
        <sz val="12"/>
        <rFont val="Arial Narrow"/>
        <family val="2"/>
      </rPr>
      <t>b</t>
    </r>
    <r>
      <rPr>
        <sz val="12"/>
        <rFont val="Arial Narrow"/>
        <family val="2"/>
      </rPr>
      <t xml:space="preserve"> Número de solicitudes de proyectos ingresados al programa de estímulos a la innovación de empresas de Morelos o foráneas que se vinculan con insituciones de educación superior o centros de investigación ubicacados en el Estado.</t>
    </r>
  </si>
  <si>
    <r>
      <rPr>
        <vertAlign val="superscript"/>
        <sz val="12"/>
        <rFont val="Arial Narrow"/>
        <family val="2"/>
      </rPr>
      <t>c</t>
    </r>
    <r>
      <rPr>
        <sz val="12"/>
        <rFont val="Arial Narrow"/>
        <family val="2"/>
      </rPr>
      <t xml:space="preserve"> Se refiere al monto total de inversión privada en millones de pesos por parte de las empresas ganadoras.</t>
    </r>
  </si>
  <si>
    <r>
      <rPr>
        <vertAlign val="superscript"/>
        <sz val="12"/>
        <rFont val="Arial Narrow"/>
        <family val="2"/>
      </rPr>
      <t>d</t>
    </r>
    <r>
      <rPr>
        <sz val="12"/>
        <rFont val="Arial Narrow"/>
        <family val="2"/>
      </rPr>
      <t xml:space="preserve"> Se refiere al monto de inversión total en millones de pesos que destina CONACYT para los proyectos ganadores.</t>
    </r>
  </si>
  <si>
    <t xml:space="preserve">Modalidades de proyectos apoyados en el Programa de Estímulos </t>
  </si>
  <si>
    <t>Cuadro 3.20</t>
  </si>
  <si>
    <t>Modalidad</t>
  </si>
  <si>
    <r>
      <t xml:space="preserve">Innovapyme </t>
    </r>
    <r>
      <rPr>
        <vertAlign val="superscript"/>
        <sz val="12"/>
        <rFont val="Arial Narrow"/>
        <family val="2"/>
      </rPr>
      <t>a</t>
    </r>
  </si>
  <si>
    <r>
      <t xml:space="preserve">Proinnova </t>
    </r>
    <r>
      <rPr>
        <vertAlign val="superscript"/>
        <sz val="12"/>
        <rFont val="Arial Narrow"/>
        <family val="2"/>
      </rPr>
      <t>b</t>
    </r>
  </si>
  <si>
    <t>Innovatec c</t>
  </si>
  <si>
    <r>
      <rPr>
        <vertAlign val="superscript"/>
        <sz val="12"/>
        <color indexed="8"/>
        <rFont val="Arial Narrow"/>
        <family val="2"/>
      </rPr>
      <t>a</t>
    </r>
    <r>
      <rPr>
        <sz val="12"/>
        <color indexed="8"/>
        <rFont val="Arial Narrow"/>
        <family val="2"/>
      </rPr>
      <t xml:space="preserve"> Proyectos desarrollados por MIPYMES presentados de manera individual o vinculados, en colaboración con Instituciones de Educación Superior públicos o privadados nacaionales y/o Centros de Investigación.</t>
    </r>
  </si>
  <si>
    <r>
      <rPr>
        <vertAlign val="superscript"/>
        <sz val="12"/>
        <color indexed="8"/>
        <rFont val="Arial Narrow"/>
        <family val="2"/>
      </rPr>
      <t>b</t>
    </r>
    <r>
      <rPr>
        <sz val="12"/>
        <color indexed="8"/>
        <rFont val="Arial Narrow"/>
        <family val="2"/>
      </rPr>
      <t xml:space="preserve"> Proyectos presentados por cualquier empresa de manera vinculada con al menos dos, Instituciones de Educación Superior públicos o privados nacionales y/o Centros de Investigación. </t>
    </r>
  </si>
  <si>
    <t>c Proyectos desarrollados por empresas grandes presentados de manera individual o vinculados, con IES y/o CI.</t>
  </si>
  <si>
    <t xml:space="preserve">Programas de Apoyo a Empresas de Base Tecnológica </t>
  </si>
  <si>
    <t xml:space="preserve">Fondo de Innovación Tecnológica CONACyT-SE (FIT) </t>
  </si>
  <si>
    <r>
      <t xml:space="preserve">Inversión Pública </t>
    </r>
    <r>
      <rPr>
        <vertAlign val="superscript"/>
        <sz val="12"/>
        <rFont val="Arial Narrow"/>
        <family val="2"/>
      </rPr>
      <t>a</t>
    </r>
  </si>
  <si>
    <r>
      <t xml:space="preserve">Inversión Privada </t>
    </r>
    <r>
      <rPr>
        <vertAlign val="superscript"/>
        <sz val="12"/>
        <rFont val="Arial Narrow"/>
        <family val="2"/>
      </rPr>
      <t>b</t>
    </r>
  </si>
  <si>
    <r>
      <rPr>
        <vertAlign val="superscript"/>
        <sz val="12"/>
        <rFont val="Arial Narrow"/>
        <family val="2"/>
      </rPr>
      <t>a</t>
    </r>
    <r>
      <rPr>
        <sz val="12"/>
        <rFont val="Arial Narrow"/>
        <family val="2"/>
      </rPr>
      <t xml:space="preserve"> Total de Inversión Pública (FIT) de las empresas beneficiadas, cifra en millones de pesos. </t>
    </r>
  </si>
  <si>
    <r>
      <rPr>
        <vertAlign val="superscript"/>
        <sz val="12"/>
        <rFont val="Arial Narrow"/>
        <family val="2"/>
      </rPr>
      <t>b</t>
    </r>
    <r>
      <rPr>
        <sz val="12"/>
        <rFont val="Arial Narrow"/>
        <family val="2"/>
      </rPr>
      <t xml:space="preserve"> Total de Inversión Privada (Empresas) beneficiadas, cifra en millones de pesos. </t>
    </r>
  </si>
  <si>
    <t>Fuente: Secretaría de Innovación, Ciencia y Tecnología. Consejo Nacional de Ciencia y Tecnología  (CONACYT).</t>
  </si>
  <si>
    <t xml:space="preserve">Fortalecimiento en Desarrollo Tecnológico </t>
  </si>
  <si>
    <t>2013 y 2014</t>
  </si>
  <si>
    <r>
      <t xml:space="preserve"> Instituciones de Educación Superior (IES)</t>
    </r>
    <r>
      <rPr>
        <vertAlign val="superscript"/>
        <sz val="12"/>
        <rFont val="Arial Narrow"/>
        <family val="2"/>
      </rPr>
      <t xml:space="preserve"> a</t>
    </r>
  </si>
  <si>
    <r>
      <t xml:space="preserve"> Centros de Investigación (CI's)</t>
    </r>
    <r>
      <rPr>
        <vertAlign val="superscript"/>
        <sz val="12"/>
        <rFont val="Arial Narrow"/>
        <family val="2"/>
      </rPr>
      <t>b</t>
    </r>
  </si>
  <si>
    <r>
      <t xml:space="preserve"> Empresas de Base Tecnológica (EBT´S)</t>
    </r>
    <r>
      <rPr>
        <vertAlign val="superscript"/>
        <sz val="12"/>
        <rFont val="Arial Narrow"/>
        <family val="2"/>
      </rPr>
      <t>c</t>
    </r>
  </si>
  <si>
    <t xml:space="preserve">Nota:  Para fortalecer el desarrollo tecnológico en Morelos les fueron otorgados a las IES, CI´s y EBT´s asesorías, cursos, talleres, diplomados y  capacitaciones en áreas de oportunidad para fortalecer su competitividad en cada una de éstas. </t>
  </si>
  <si>
    <r>
      <rPr>
        <vertAlign val="superscript"/>
        <sz val="12"/>
        <rFont val="Arial Narrow"/>
        <family val="2"/>
      </rPr>
      <t>a</t>
    </r>
    <r>
      <rPr>
        <sz val="12"/>
        <rFont val="Arial Narrow"/>
        <family val="2"/>
      </rPr>
      <t xml:space="preserve"> Número de  IES beneficiadas  con asesorías y capacitaciones  en Vinculación con el sector productivo, certificación en calidad y planes de negocio. </t>
    </r>
  </si>
  <si>
    <r>
      <rPr>
        <vertAlign val="superscript"/>
        <sz val="12"/>
        <rFont val="Arial Narrow"/>
        <family val="2"/>
      </rPr>
      <t>b</t>
    </r>
    <r>
      <rPr>
        <sz val="12"/>
        <rFont val="Arial Narrow"/>
        <family val="2"/>
      </rPr>
      <t xml:space="preserve"> Número de  CI´s beneficiados con asesorías, capacitaciones y talleres sobre la vinculación con el sector productivo, certificación en calidad y  planes de negocios.</t>
    </r>
  </si>
  <si>
    <r>
      <rPr>
        <vertAlign val="superscript"/>
        <sz val="12"/>
        <rFont val="Arial Narrow"/>
        <family val="2"/>
      </rPr>
      <t>c</t>
    </r>
    <r>
      <rPr>
        <sz val="12"/>
        <rFont val="Arial Narrow"/>
        <family val="2"/>
      </rPr>
      <t xml:space="preserve"> Número de EBT´S beneficiadas con asesorías, capacitaciones, talleres y diplomados en Exportación, Certificación en Calidad, Planes de Negocio, Gerencias en Innovación.</t>
    </r>
  </si>
  <si>
    <t xml:space="preserve">Fortalecimiento en Desarrollo Tecnológico (Redes) </t>
  </si>
  <si>
    <r>
      <t>Red de Colaboración de Agroindustria</t>
    </r>
    <r>
      <rPr>
        <vertAlign val="superscript"/>
        <sz val="12"/>
        <rFont val="Arial Narrow"/>
        <family val="2"/>
      </rPr>
      <t>a</t>
    </r>
  </si>
  <si>
    <r>
      <t>Red de Colaboración de Manufactura Avanzada</t>
    </r>
    <r>
      <rPr>
        <vertAlign val="superscript"/>
        <sz val="12"/>
        <rFont val="Arial Narrow"/>
        <family val="2"/>
      </rPr>
      <t>b</t>
    </r>
  </si>
  <si>
    <r>
      <t>Red de  Salud, nutracéuticos y embellecimiento</t>
    </r>
    <r>
      <rPr>
        <vertAlign val="superscript"/>
        <sz val="12"/>
        <rFont val="Arial Narrow"/>
        <family val="2"/>
      </rPr>
      <t>c</t>
    </r>
  </si>
  <si>
    <r>
      <t>Red de Energías Renovables</t>
    </r>
    <r>
      <rPr>
        <vertAlign val="superscript"/>
        <sz val="12"/>
        <rFont val="Arial Narrow"/>
        <family val="2"/>
      </rPr>
      <t>d</t>
    </r>
  </si>
  <si>
    <t>Nota:  Para fortalecer el desarrollo tecnológico en Morelos se formaron 4 redes de colaboración de 4 sectores estratégicos del Estado en donde las EBT'S, IES y CI interactúan para colaborar entre sí y mejorar la competitividad entre ellas. En el año 2014, la Secretaría de Innovación, Ciencia y Tecnología continuó colaborando con las mismas redes del año 2013.</t>
  </si>
  <si>
    <r>
      <rPr>
        <vertAlign val="superscript"/>
        <sz val="12"/>
        <rFont val="Arial Narrow"/>
        <family val="2"/>
      </rPr>
      <t>a</t>
    </r>
    <r>
      <rPr>
        <sz val="12"/>
        <rFont val="Arial Narrow"/>
        <family val="2"/>
      </rPr>
      <t xml:space="preserve"> Red de empresas e instituciones académicas dedicadas a la  organización que participa directamente o como intermediaria en la producción agraria, procesamiento industrial o comercialización nacional y exterior de bienes comestibles o de fibra.</t>
    </r>
  </si>
  <si>
    <r>
      <rPr>
        <vertAlign val="superscript"/>
        <sz val="12"/>
        <rFont val="Arial Narrow"/>
        <family val="2"/>
      </rPr>
      <t>b</t>
    </r>
    <r>
      <rPr>
        <sz val="12"/>
        <rFont val="Arial Narrow"/>
        <family val="2"/>
      </rPr>
      <t xml:space="preserve"> Red de empresas e instituciones académicas del sector secundario de la economía, también denominado sector industrial, sector fabril, simplemente fabricación o industria con  diversidades de actividades  de alta tecnología.</t>
    </r>
  </si>
  <si>
    <r>
      <rPr>
        <vertAlign val="superscript"/>
        <sz val="12"/>
        <rFont val="Arial Narrow"/>
        <family val="2"/>
      </rPr>
      <t>c</t>
    </r>
    <r>
      <rPr>
        <sz val="12"/>
        <rFont val="Arial Narrow"/>
        <family val="2"/>
      </rPr>
      <t xml:space="preserve">  Red industrial que se caracteriza por hacer uso responsable de tecnologías basadas en organismos vivos, que contribuyen al desarrollo de productos y servicios benéficos para la sociedad y que brindan nuevas y mejores alternativas de servicios de salud, protección del medio ambiente, desarrollo sostenible y seguridad alimentaria.</t>
    </r>
  </si>
  <si>
    <r>
      <rPr>
        <vertAlign val="superscript"/>
        <sz val="12"/>
        <rFont val="Arial Narrow"/>
        <family val="2"/>
      </rPr>
      <t xml:space="preserve">d </t>
    </r>
    <r>
      <rPr>
        <sz val="12"/>
        <rFont val="Arial Narrow"/>
        <family val="2"/>
      </rPr>
      <t>Conjunto de empresas e instituciones académicas dedicadas a la producción de energía sostenible y el sol, el viento, el agua, la biomasa y el calor proveniente del núcleo de la Tierra.</t>
    </r>
  </si>
  <si>
    <t>Cuadro 3.25</t>
  </si>
  <si>
    <t>2012-2014</t>
  </si>
  <si>
    <t>Concepto</t>
  </si>
  <si>
    <t>Emplazamientos a huelga</t>
  </si>
  <si>
    <t>Huelgas estalladas</t>
  </si>
  <si>
    <t>Admisión de contratos colectivos de trabajo</t>
  </si>
  <si>
    <t>Registro de sindicatos</t>
  </si>
  <si>
    <t>Titularidades</t>
  </si>
  <si>
    <t xml:space="preserve">Juicios ordinarios </t>
  </si>
  <si>
    <t>Demandas en las Juntas Especiales de la Local de Conciliación y Arbitraje del Estado de Morelos</t>
  </si>
  <si>
    <t xml:space="preserve">Junta especial número uno </t>
  </si>
  <si>
    <t xml:space="preserve">Junta especial número uno bis </t>
  </si>
  <si>
    <t xml:space="preserve">Junta especial número dos </t>
  </si>
  <si>
    <t xml:space="preserve">Junta especial número tres </t>
  </si>
  <si>
    <t>Fuente: Secretaría del Trabajo.  Junta Local de Conciliación y Arbitraje.</t>
  </si>
  <si>
    <t xml:space="preserve">Personas atendidas y colocadas por los Programas del Servicio Nacional de Empleo </t>
  </si>
  <si>
    <t>Cuadro 3.26</t>
  </si>
  <si>
    <t>Programas</t>
  </si>
  <si>
    <t>Nacional</t>
  </si>
  <si>
    <t>Morelos</t>
  </si>
  <si>
    <t>Participación</t>
  </si>
  <si>
    <t>Atendidos</t>
  </si>
  <si>
    <t>Colocados</t>
  </si>
  <si>
    <t>Servicios de Vinculación Laboral</t>
  </si>
  <si>
    <t>Bolsa de Trabajo</t>
  </si>
  <si>
    <t>Ferias de Empleo</t>
  </si>
  <si>
    <t>Programa de Trabajadores Agrícolas Temporales México-Canadá (PTAT)</t>
  </si>
  <si>
    <t>Portal del Empleo</t>
  </si>
  <si>
    <t>Programa de Apoyo al Empleo (Presupuesto Federal)</t>
  </si>
  <si>
    <t>Bécate</t>
  </si>
  <si>
    <t>Fomento al Autoempleo</t>
  </si>
  <si>
    <t>Repatriados Trabajando</t>
  </si>
  <si>
    <t>Programa de Apoyo al Empleo (Presupuesto Estatal)</t>
  </si>
  <si>
    <t>Nota: Los resultados nacionales 2013 aún no se tienen, estos los genera la Secretaría de Trabajo y Previsión Social, debido a esto no se puede calcular la participación estatal respecto a la nacional.</t>
  </si>
  <si>
    <t>NA No aplicable.</t>
  </si>
  <si>
    <t>Fuente: Secretaría del Trabajo. Dirección General del Servicio Nacional de Empleo Morelos.</t>
  </si>
  <si>
    <t>Cuadro 3.28</t>
  </si>
  <si>
    <t>Mujeres</t>
  </si>
  <si>
    <t>Hombres</t>
  </si>
  <si>
    <t>Población total (PT)</t>
  </si>
  <si>
    <t>Población menor de 14 años (Menores)</t>
  </si>
  <si>
    <t>Población en edad de trabajar (PET)</t>
  </si>
  <si>
    <t>Población Económicamente Inactiva (PEI)</t>
  </si>
  <si>
    <t>Población Económicamente Activa (PEA)</t>
  </si>
  <si>
    <t xml:space="preserve">   Ocupados</t>
  </si>
  <si>
    <t xml:space="preserve">   Desocupados</t>
  </si>
  <si>
    <t>Tasas laborales (%)</t>
  </si>
  <si>
    <t>Tasa neta de participación, TNP (PEA/PET)</t>
  </si>
  <si>
    <t>Tasa de desocupación, TDA (Desocupados/PEA)</t>
  </si>
  <si>
    <t>Fuente: Secretaría del Trabajo. Dirección General del Servicio Nacional de Empleo Morelos. Con base a Encuesta Nacional de Ocupación y Empleo.</t>
  </si>
  <si>
    <t xml:space="preserve">Ocupación en Morelos en el Contexto Laboral </t>
  </si>
  <si>
    <t>Cuadro 3.30</t>
  </si>
  <si>
    <t>Participación con respecto al nacional (%)</t>
  </si>
  <si>
    <t xml:space="preserve">Total </t>
  </si>
  <si>
    <t xml:space="preserve"> (%)</t>
  </si>
  <si>
    <t>Ocupados por rama de actividad económica</t>
  </si>
  <si>
    <t>Actividades agropecuarias</t>
  </si>
  <si>
    <t>Industria Manufacturera</t>
  </si>
  <si>
    <t>Industria Extractiva y Electricidad</t>
  </si>
  <si>
    <t>Comercio</t>
  </si>
  <si>
    <t>Transportes y comunicaciones</t>
  </si>
  <si>
    <t>Otros servicios</t>
  </si>
  <si>
    <t>Gobierno y organismos internacionales</t>
  </si>
  <si>
    <t>No especificado</t>
  </si>
  <si>
    <t>Ocupados por nivel de ingreso</t>
  </si>
  <si>
    <t>No recibe ingresos</t>
  </si>
  <si>
    <t>Menos de un Salario Mínimo (S.M.)</t>
  </si>
  <si>
    <t>De 1 a 2 S.M.</t>
  </si>
  <si>
    <t>De 2 a 5 S.M.</t>
  </si>
  <si>
    <t>Más de 5  S.M.</t>
  </si>
  <si>
    <t>Ocupados por nivel de educación</t>
  </si>
  <si>
    <t>Sin instrucción</t>
  </si>
  <si>
    <t>Primaria</t>
  </si>
  <si>
    <t>Secundaria</t>
  </si>
  <si>
    <t>Media Superior y Superior</t>
  </si>
  <si>
    <t>Ocupados por posición en el trabajo</t>
  </si>
  <si>
    <t>Empleadores</t>
  </si>
  <si>
    <t>Trabajadores asalariados</t>
  </si>
  <si>
    <t>Trabajadores por su cuenta</t>
  </si>
  <si>
    <t>Trabajadores sin pago</t>
  </si>
  <si>
    <t>Otros trabajadores</t>
  </si>
  <si>
    <t>Fuente: Secretaría del Trabajo. Dirección General del Servicio Nacional del Empleo. Con base a Encuesta Nacional de Ocupación y Empleo.</t>
  </si>
  <si>
    <t>Cuadro 3.29</t>
  </si>
  <si>
    <t>Más de 5 a 10 S.M.</t>
  </si>
  <si>
    <t>Más de 10 S.M.</t>
  </si>
  <si>
    <t>Secundaria y media superior</t>
  </si>
  <si>
    <t>Superior</t>
  </si>
  <si>
    <t xml:space="preserve">Indicadores Laborales en Morelos </t>
  </si>
  <si>
    <t>Cuadro 3.31</t>
  </si>
  <si>
    <t>Trabajadores Asegurados en el IMSS (número)</t>
  </si>
  <si>
    <t>Huelgas Estalladas (número)</t>
  </si>
  <si>
    <t>Incremento salarial contractual real promedio en la jurisdicción Federal (por ciento)</t>
  </si>
  <si>
    <t>Salario de cotización al IMSS (pesos mensuales)</t>
  </si>
  <si>
    <t>Procuraduría Federal de la Defensa del Trabajo (PROFEDET), número de asuntos resueltos a favor de los trabajadores</t>
  </si>
  <si>
    <t>Asesorías</t>
  </si>
  <si>
    <t>Conciliaciones</t>
  </si>
  <si>
    <t>Juicios</t>
  </si>
  <si>
    <t>Amparos</t>
  </si>
  <si>
    <t>Fondo Nacional para el Consumo de los Trabajadores (FONACOT), Créditos ejercidos (número)</t>
  </si>
  <si>
    <t xml:space="preserve">   Hombres</t>
  </si>
  <si>
    <t xml:space="preserve">   Mujeres</t>
  </si>
  <si>
    <t>Importe de los créditos ejercidos (miles de pesos)</t>
  </si>
  <si>
    <t>Fuente: Secretaría del Trabajo. Dirección General del Servicio Nacional del Empleo. Con base en datos de INEGI, STPS, IMSS, CONASAMI, PROFEDET y FONACOT.</t>
  </si>
  <si>
    <t>Cuadro 3.32</t>
  </si>
  <si>
    <t>Actividad</t>
  </si>
  <si>
    <t>Cantidad</t>
  </si>
  <si>
    <t>Inspecciones Ordinarias en materia de Condiciones Generales de Trabajo</t>
  </si>
  <si>
    <t>Inspecciones Extraordinarias en materia de Condiciones Generales de Trabajo</t>
  </si>
  <si>
    <t>Inspecciones Extraordinarias en materia de Participación de Utilidades</t>
  </si>
  <si>
    <t xml:space="preserve">Notificaciones de las invitaciones para acreditar el cumplimiento de las obligaciones patronales ante el Instituto Mexicano del Seguro Social en atencion al "Programa para la Formalizacion del empleo 2013" </t>
  </si>
  <si>
    <t>Formulación de emplazamientos por presuntas violaciones a la Legislación Laboral</t>
  </si>
  <si>
    <t>Notificaciones derivadas del procedimiento administrativo sancionador</t>
  </si>
  <si>
    <t>Emisión de Resoluciones dentro del Procedimiento Administrativo Sancionador</t>
  </si>
  <si>
    <t>Expedición de permisos a menores de trabajadores</t>
  </si>
  <si>
    <t>Fuente: Secretaría del Trabajo. Dirección General de Inspección del Trabajo.</t>
  </si>
  <si>
    <t xml:space="preserve">Actividades de inspección de trabajo por mes </t>
  </si>
  <si>
    <t>Cuadro 3.33</t>
  </si>
  <si>
    <t>Monto total que se verificó en las inspecciones, por concepto del Pago de la Participación de las Utilidades en favor de los trabajadores</t>
  </si>
  <si>
    <t>Cuadro 3.34</t>
  </si>
  <si>
    <t>Conciliaciones dentro de juicio</t>
  </si>
  <si>
    <t>Conciliaciones fuera de juicio</t>
  </si>
  <si>
    <t>Convenios elaborados</t>
  </si>
  <si>
    <t>Monto pagado a favor de los trabajadores</t>
  </si>
  <si>
    <t>1 623 515</t>
  </si>
  <si>
    <t>Nota: Se brindaron 1 566 asesoría en la materia. Por cuanto al año 2014 se aclara que en comparación con otros años el numero es muy inferior ya que el área de conciliación sería fusionada con la Junta Local de Conciliación y Arbitraje, por lo tanto los convenios se realizaban directamente en dicha Junta.</t>
  </si>
  <si>
    <t>Fuente: Secretaría del Trabajo. Dirección General de Conciliación.</t>
  </si>
  <si>
    <t>Cuadro 3.35</t>
  </si>
  <si>
    <t>Cuadro 3.38</t>
  </si>
  <si>
    <t xml:space="preserve">Actividades del Instituto de Capacitación para el Trabajo del Estado de Morelos </t>
  </si>
  <si>
    <t>Cuadro 3.39</t>
  </si>
  <si>
    <t xml:space="preserve">Plantel Cuernavaca </t>
  </si>
  <si>
    <t>Número
de cursos</t>
  </si>
  <si>
    <t>Número
de capacitandos</t>
  </si>
  <si>
    <t>Ingresos</t>
  </si>
  <si>
    <t>Exenciones</t>
  </si>
  <si>
    <t xml:space="preserve">Fuente: Instituto de Capacitación para el Trabajo del Estado de Morelos. </t>
  </si>
  <si>
    <t xml:space="preserve">Población atendida por el Instituto de Capacitación para el Trabajo del Estado </t>
  </si>
  <si>
    <t>Cuadro 3.40</t>
  </si>
  <si>
    <t xml:space="preserve">de Morelos (ICATMOR) Plantel Cuernavaca </t>
  </si>
  <si>
    <t>Jefas de familia</t>
  </si>
  <si>
    <t>3ª Edad</t>
  </si>
  <si>
    <t>Personas
desempleadas</t>
  </si>
  <si>
    <t>Trabajadores
activos</t>
  </si>
  <si>
    <t>Vulnerable</t>
  </si>
  <si>
    <t>Cuadro 3.41</t>
  </si>
  <si>
    <t xml:space="preserve">Plantel Anenecuilco </t>
  </si>
  <si>
    <t>Número de
Capacitandos</t>
  </si>
  <si>
    <t>Población atendida por el Instituto de Capacitación para el Trabajo</t>
  </si>
  <si>
    <t>Cuadro 3.42</t>
  </si>
  <si>
    <t xml:space="preserve">del Estado de Morelos (ICATMOR) Plantel Anenecuilco </t>
  </si>
  <si>
    <t>Cuadro 3.43</t>
  </si>
  <si>
    <t xml:space="preserve">Plantel Puente de Ixtla </t>
  </si>
  <si>
    <t xml:space="preserve">Población atendida por el Instituto de Capacitación para el Trabajo </t>
  </si>
  <si>
    <t>Cuadro 3.44</t>
  </si>
  <si>
    <t xml:space="preserve">del Estado de Morelos (ICATMOR) Plantel Puente de Ixtla </t>
  </si>
  <si>
    <t xml:space="preserve">Capacitandos atendidos por el Instituto de Capacitación  </t>
  </si>
  <si>
    <t>Cuadro 3.45</t>
  </si>
  <si>
    <t xml:space="preserve">según municipio y año Plantel Cuernavaca </t>
  </si>
  <si>
    <t>Municipio</t>
  </si>
  <si>
    <t>Temixco</t>
  </si>
  <si>
    <t>Emiliano Zapata</t>
  </si>
  <si>
    <t>Jojutla</t>
  </si>
  <si>
    <t>Distrito Federal</t>
  </si>
  <si>
    <t xml:space="preserve">Capacitandos atendidos por el Instituto de Capacitación </t>
  </si>
  <si>
    <t>Cuadro 3.46</t>
  </si>
  <si>
    <t xml:space="preserve">para el Trabajo del Estado de Morelos </t>
  </si>
  <si>
    <t xml:space="preserve">según municipio y año Plantel Anenecuilco </t>
  </si>
  <si>
    <t>Atlatlahucan</t>
  </si>
  <si>
    <t>Axochiapan</t>
  </si>
  <si>
    <t>Ayala</t>
  </si>
  <si>
    <t>Jantetelco</t>
  </si>
  <si>
    <t>Jonacatepec</t>
  </si>
  <si>
    <t>Ocuituco</t>
  </si>
  <si>
    <t>Temoac</t>
  </si>
  <si>
    <t>Tlalnepantla</t>
  </si>
  <si>
    <t>Totolapan</t>
  </si>
  <si>
    <t>Cuadro 3.47</t>
  </si>
  <si>
    <t xml:space="preserve">según municipio y año Plantel Puente de Ixtla </t>
  </si>
  <si>
    <t>Amacuzac</t>
  </si>
  <si>
    <t>Coatlán del Río</t>
  </si>
  <si>
    <t>Mazatepec</t>
  </si>
  <si>
    <t>Puente de Ixtla</t>
  </si>
  <si>
    <t>Tetecala</t>
  </si>
  <si>
    <t>Tlaquiltenango</t>
  </si>
  <si>
    <t>Zacatepec</t>
  </si>
  <si>
    <t>Buena Vista de Cuellar</t>
  </si>
  <si>
    <t xml:space="preserve">Evolución de establecimientos de hospedaje a nivel nacional y región centro país </t>
  </si>
  <si>
    <t>Entidad Federativa</t>
  </si>
  <si>
    <t>Hidalgo</t>
  </si>
  <si>
    <t>Estado de México</t>
  </si>
  <si>
    <t xml:space="preserve">Morelos </t>
  </si>
  <si>
    <t>Puebla</t>
  </si>
  <si>
    <t>Tlaxcala</t>
  </si>
  <si>
    <t>Querétaro</t>
  </si>
  <si>
    <t xml:space="preserve">Fuente: Secretaría de Turismo. Dirección General de Servicios Turísticos.          </t>
  </si>
  <si>
    <t>Oficinas de turismo de los Estados</t>
  </si>
  <si>
    <t>INEGI. Directorio Estadístico Nacional de Unidades Económicas.</t>
  </si>
  <si>
    <t xml:space="preserve">Evolución de cuartos a nivel nacional y región centro país </t>
  </si>
  <si>
    <t>Oficinas de turismo de los Estados.</t>
  </si>
  <si>
    <t xml:space="preserve">Porcentaje de participación en establecimientos de hospedajes </t>
  </si>
  <si>
    <t xml:space="preserve">a nivel nacional y región centro país </t>
  </si>
  <si>
    <t xml:space="preserve">Porcentaje de participación en cuartos </t>
  </si>
  <si>
    <t xml:space="preserve">Comparativo del porcentaje de ocupación hotelera </t>
  </si>
  <si>
    <t>Datos de la Asociación de Hoteles de Morelos.</t>
  </si>
  <si>
    <t xml:space="preserve">Comparativo de llegada de turistas a nivel nacional y región centro país </t>
  </si>
  <si>
    <t>Nacionales</t>
  </si>
  <si>
    <t>Extranjeros</t>
  </si>
  <si>
    <t>68 357</t>
  </si>
  <si>
    <t>Nota: Los datos aquí reflejados  únicamente son los datos de Cuernavaca.</t>
  </si>
  <si>
    <t>Fuente: SECTUR, Sistema Nacional de Información Estadística del Sector Turismo de México-DATATUR, con base en información generada a través del programa de monitoreo de la ocupación en servicios turísticos de hospedaje.</t>
  </si>
  <si>
    <t xml:space="preserve">Comparativo de turistas noche a nivel nacional y región centro país </t>
  </si>
  <si>
    <t>Nota: Los datos aquí reflejados  únicamente son los datos de Cuernavaca,</t>
  </si>
  <si>
    <t xml:space="preserve">Comparativo de estadía a nivel nacional y región centro país </t>
  </si>
  <si>
    <t>Fuente: Secretaría de Turismo. Dirección General de Servicios Turísticos.</t>
  </si>
  <si>
    <t>Densidad</t>
  </si>
  <si>
    <t xml:space="preserve">Variación porcentual de establecimientos de hospedaje a nivel nacional y región centro país </t>
  </si>
  <si>
    <t>Var. %</t>
  </si>
  <si>
    <t>D.F.</t>
  </si>
  <si>
    <t>Edo.Mex.</t>
  </si>
  <si>
    <t xml:space="preserve">Variación porcentual de establecimientos de cuartos a nivel nacional y región centro país </t>
  </si>
  <si>
    <t xml:space="preserve">Categoría turística según establecimiento de hospedaje a nivel nacional y región centro país </t>
  </si>
  <si>
    <t>5 *</t>
  </si>
  <si>
    <t>%</t>
  </si>
  <si>
    <t>4 *</t>
  </si>
  <si>
    <t>3 *</t>
  </si>
  <si>
    <t>2 *</t>
  </si>
  <si>
    <t>1 *</t>
  </si>
  <si>
    <t>S/C</t>
  </si>
  <si>
    <t>Oficiinas de turismo de los Estados.</t>
  </si>
  <si>
    <t xml:space="preserve">Categoría turística según cuartos a nivel nacional y región centro país </t>
  </si>
  <si>
    <t xml:space="preserve">Llegada de vuelos a los aeropuertos a nivel nacional y región centro país </t>
  </si>
  <si>
    <t>a</t>
  </si>
  <si>
    <t>Toluca, México</t>
  </si>
  <si>
    <t>Querétaro, Querétaro</t>
  </si>
  <si>
    <t>Puebla, Puebla</t>
  </si>
  <si>
    <t>Cuernavaca, Morelos</t>
  </si>
  <si>
    <t>SIIMT - Reporte de llegada de pasajeros y vuelos en aeropuertos del país.</t>
  </si>
  <si>
    <t xml:space="preserve">Llegada de pasajeros a los aeropuertos a nivel nacional y región centro país </t>
  </si>
  <si>
    <t>b</t>
  </si>
  <si>
    <r>
      <t xml:space="preserve">Querétaro, Querétaro </t>
    </r>
    <r>
      <rPr>
        <vertAlign val="superscript"/>
        <sz val="12"/>
        <rFont val="Arial Narrow"/>
        <family val="2"/>
      </rPr>
      <t>a</t>
    </r>
  </si>
  <si>
    <r>
      <t xml:space="preserve">Cuernavaca, Morelos </t>
    </r>
    <r>
      <rPr>
        <vertAlign val="superscript"/>
        <sz val="12"/>
        <rFont val="Arial Narrow"/>
        <family val="2"/>
      </rPr>
      <t>a</t>
    </r>
  </si>
  <si>
    <r>
      <rPr>
        <vertAlign val="superscript"/>
        <sz val="12"/>
        <rFont val="Arial Narrow"/>
        <family val="2"/>
      </rPr>
      <t>a</t>
    </r>
    <r>
      <rPr>
        <sz val="12"/>
        <rFont val="Arial Narrow"/>
        <family val="2"/>
      </rPr>
      <t xml:space="preserve"> A partir del año de 1994 se incorporan a la red aeroportuaria de Aviación Comercial "A".</t>
    </r>
  </si>
  <si>
    <t xml:space="preserve">Llegada de vuelos al Aeropuerto de Morelos </t>
  </si>
  <si>
    <t>Internacionales</t>
  </si>
  <si>
    <t>Regulares</t>
  </si>
  <si>
    <t xml:space="preserve">   Nacionales Regulares</t>
  </si>
  <si>
    <t xml:space="preserve">   Internacionales regulares</t>
  </si>
  <si>
    <t>Charters</t>
  </si>
  <si>
    <t xml:space="preserve">   Charters Nacionales</t>
  </si>
  <si>
    <t xml:space="preserve">   Charters Internacionales</t>
  </si>
  <si>
    <t xml:space="preserve">Fuente: Secretaría de Turismo. Dirección General de Servicios Turísticos.   </t>
  </si>
  <si>
    <t xml:space="preserve">Llegada de pasajeros al Aeropuerto de Morelos </t>
  </si>
  <si>
    <t xml:space="preserve">Oferta de establecimientos de alimentos y bebidas en Morelos </t>
  </si>
  <si>
    <t xml:space="preserve">Restaurantes </t>
  </si>
  <si>
    <t>Cafeterías</t>
  </si>
  <si>
    <t xml:space="preserve">Bares </t>
  </si>
  <si>
    <t>Discotecas y centros nocturnos</t>
  </si>
  <si>
    <t>Obras concluidas, en proceso y por iniciar según municipio</t>
  </si>
  <si>
    <t>Obras y acciones</t>
  </si>
  <si>
    <t>Concluidas</t>
  </si>
  <si>
    <t xml:space="preserve">En proceso </t>
  </si>
  <si>
    <t>Por iniciar</t>
  </si>
  <si>
    <t>Total obras</t>
  </si>
  <si>
    <t>Obras</t>
  </si>
  <si>
    <t>Acciones</t>
  </si>
  <si>
    <t>Inversión</t>
  </si>
  <si>
    <t>Beneficiados</t>
  </si>
  <si>
    <t>Continúa…</t>
  </si>
  <si>
    <t>Tlaltizapán de Zapata</t>
  </si>
  <si>
    <t xml:space="preserve">Zacatepec </t>
  </si>
  <si>
    <t>Zacualpan</t>
  </si>
  <si>
    <t xml:space="preserve">Varios Municipios </t>
  </si>
  <si>
    <t>Nota: Cierre al 31 de Diciembre de 2014, incluye cifras a partir del 16 de diciembre del 2013 no incluidas en el Informe de Gobierno 2013.</t>
  </si>
  <si>
    <t>Tipo de infraestructura</t>
  </si>
  <si>
    <t>Inversión autorizada</t>
  </si>
  <si>
    <t>Beneficiados
beneficiada</t>
  </si>
  <si>
    <t>Número de obras o planteles</t>
  </si>
  <si>
    <t>Número de acciones</t>
  </si>
  <si>
    <t xml:space="preserve">Seguridad Pública </t>
  </si>
  <si>
    <t xml:space="preserve">Procuración de Justicia </t>
  </si>
  <si>
    <t xml:space="preserve">Infraestructura de Cultura </t>
  </si>
  <si>
    <t>Infraestructura de Salud</t>
  </si>
  <si>
    <t>Infraestructura Eléctrica</t>
  </si>
  <si>
    <t>Infraestructura Social</t>
  </si>
  <si>
    <t>Infraestructura Deportiva</t>
  </si>
  <si>
    <t>Infraestructura Económica</t>
  </si>
  <si>
    <t>Infraestructura de Turismo</t>
  </si>
  <si>
    <t>Infraestructura de Vivienda</t>
  </si>
  <si>
    <t>Infraestructura Agropecuaria</t>
  </si>
  <si>
    <t>Infraestructura Hidráulica</t>
  </si>
  <si>
    <t>Infraestructura Recreativa</t>
  </si>
  <si>
    <t>Infraestructura de Rescate de Espacios Públicos</t>
  </si>
  <si>
    <t xml:space="preserve">Infraestructura de Monumentos, Edificios y Zonas Públicas </t>
  </si>
  <si>
    <t>Proyectos Especiales</t>
  </si>
  <si>
    <t>Infraestructura de Caminos</t>
  </si>
  <si>
    <t>Infraestructura Carretera</t>
  </si>
  <si>
    <t xml:space="preserve">Infraestructura de Educación Básica </t>
  </si>
  <si>
    <t xml:space="preserve">Infraestructura de Educación Media </t>
  </si>
  <si>
    <t>Infraestructura de Educación Superior</t>
  </si>
  <si>
    <t>Nota: Cierre al 31 de diciembre 2014, incluye cifras a partir del 16 de diciembre del 2013 no incluidas en el Informe de Gobierno 2013.</t>
  </si>
  <si>
    <t>Fuente: Secretaría de Obras Públicas (SOP). Subsecretaría de Infraestructura (SSI). Subsecretaría de Evaluación y Seguimiento (SSES).</t>
  </si>
  <si>
    <t>Infraestructura de Social</t>
  </si>
  <si>
    <t>Infraestructura Ecológica</t>
  </si>
  <si>
    <t xml:space="preserve">Infraestructura Educación Básica </t>
  </si>
  <si>
    <t xml:space="preserve">Infraestructura Educación Media </t>
  </si>
  <si>
    <t xml:space="preserve">Infraestructura Educación Superior </t>
  </si>
  <si>
    <t>Nota: Cierre al 23 de Diciembre de 2014, incluye cifras a partir del 16 de diciembre del 2013 no incluidas en el Informe de Gobierno 2013.</t>
  </si>
  <si>
    <t>Fuente: Secretaría de Obras Públicas (SOP). Subsecretaría de Infraestructura (SSI).</t>
  </si>
  <si>
    <t>Cuadro 3.1</t>
  </si>
  <si>
    <t>Cuadro 3.2</t>
  </si>
  <si>
    <t>Cuadro 3.3</t>
  </si>
  <si>
    <t>Cuadro 3.5</t>
  </si>
  <si>
    <t>Cuadro 3.6</t>
  </si>
  <si>
    <t>Cuadro 3.9</t>
  </si>
  <si>
    <t>Cuadro 3.10</t>
  </si>
  <si>
    <t>Cuadro 3.11</t>
  </si>
  <si>
    <t>Aplicación de gestión avanzada (software)</t>
  </si>
  <si>
    <t>Congreso Nacional de Empresarios Jóvenes</t>
  </si>
  <si>
    <t xml:space="preserve">Campaña Publicitaria de MIPYMES en Google México </t>
  </si>
  <si>
    <t>Plataforma Tecnológica, Transparente, Competiva e Innovadora</t>
  </si>
  <si>
    <t xml:space="preserve">Estudio Urbano de Centro Histórico </t>
  </si>
  <si>
    <t xml:space="preserve"> Expo Autotrén 2013</t>
  </si>
  <si>
    <t>Diplomado Valor Estratégico del Liderazgo</t>
  </si>
  <si>
    <t>Programa de Fomento a la Vinculación y Capacitación para Elevar la Competitividad y Desarrollo de Oportunidades de Empleabilidad en Colonias Prioritarias</t>
  </si>
  <si>
    <t>Desarrollo y Capacitación de Instaladores de Sistemas Fotovoltaicos</t>
  </si>
  <si>
    <t>Cuadro 3. 12</t>
  </si>
  <si>
    <t>Cuadro 3.13</t>
  </si>
  <si>
    <t>Cuadro 3.14</t>
  </si>
  <si>
    <t>Cuadro 3.15</t>
  </si>
  <si>
    <t>Cuadro 3.16</t>
  </si>
  <si>
    <t>Cuadro 3.17</t>
  </si>
  <si>
    <t>Cuadro 3.19</t>
  </si>
  <si>
    <t>Cuadro 3.18</t>
  </si>
  <si>
    <t>Cuadro 3.21</t>
  </si>
  <si>
    <t>Cuadro 3.22</t>
  </si>
  <si>
    <t>Cuadro 3.23</t>
  </si>
  <si>
    <t>Cuadro 3.24</t>
  </si>
  <si>
    <t>Cuadro 3.27</t>
  </si>
  <si>
    <t>Cuadro 3.36</t>
  </si>
  <si>
    <t>Cuadro 3.37</t>
  </si>
  <si>
    <t>Cuadro 3.48</t>
  </si>
  <si>
    <t>Cuadro 3.49</t>
  </si>
  <si>
    <t>Cuadro 3.50</t>
  </si>
  <si>
    <t>Cuadro 3.51</t>
  </si>
  <si>
    <t>Cuadro 3.52</t>
  </si>
  <si>
    <t>Cuadro 3.53</t>
  </si>
  <si>
    <t>Cuadro 3.54</t>
  </si>
  <si>
    <t>Cuadro 3.55</t>
  </si>
  <si>
    <t>Cuadro 3.56</t>
  </si>
  <si>
    <t>Cuadro 3.57</t>
  </si>
  <si>
    <t>Cuadro 3.58</t>
  </si>
  <si>
    <t>Cuadro 3.59</t>
  </si>
  <si>
    <t>Cuadro 3.60</t>
  </si>
  <si>
    <t>Cuadro 3.61</t>
  </si>
  <si>
    <t>Cuadro 3.62</t>
  </si>
  <si>
    <t>Cuadro 3.63</t>
  </si>
  <si>
    <t>Cuadro 3.64</t>
  </si>
  <si>
    <t>Cuadro 3.65</t>
  </si>
  <si>
    <t>Cuadro 3.66</t>
  </si>
  <si>
    <t>Cuadro 3.67</t>
  </si>
  <si>
    <t>Cuadro 3.68</t>
  </si>
  <si>
    <t>Cuadro 3.69</t>
  </si>
  <si>
    <t>Cuadro 3.70</t>
  </si>
  <si>
    <t>Cuadro 3.71</t>
  </si>
  <si>
    <t>Cuadro 3.72</t>
  </si>
  <si>
    <t>Cuadro 3.73</t>
  </si>
  <si>
    <t>Cuadro 3.74</t>
  </si>
  <si>
    <t>Cuadro 3.75</t>
  </si>
  <si>
    <t>Cuadro 3.76</t>
  </si>
  <si>
    <t>Cuadro 3.77</t>
  </si>
  <si>
    <t>Cuadro 3.78</t>
  </si>
  <si>
    <t>Cuadro 3.79</t>
  </si>
  <si>
    <t>Cuadro 3.80</t>
  </si>
  <si>
    <t>Cuadro 3.81</t>
  </si>
  <si>
    <t>Cuadro 3.82</t>
  </si>
  <si>
    <t>Cuadro 3.83</t>
  </si>
  <si>
    <t>Cuadro 3.84</t>
  </si>
  <si>
    <t>Cuadro 3.85</t>
  </si>
  <si>
    <t>Cuadro 3.86</t>
  </si>
  <si>
    <t>Cuadro 3.98</t>
  </si>
  <si>
    <t>Cuadro 3.99</t>
  </si>
  <si>
    <t>Cuadro 3.100</t>
  </si>
  <si>
    <t>Porcentaje (%) 
de investigadores</t>
  </si>
  <si>
    <t>Cuadro 3.101</t>
  </si>
  <si>
    <t>3.  Las áreas del conocimiento que presentaron mayor concentración de investigadores fue  Biología y Química  con un 27%,  e Ingeniería y Tecnología con un 20% .</t>
  </si>
  <si>
    <t>Cuadro 3.102</t>
  </si>
  <si>
    <t>Cuadro 3.103</t>
  </si>
  <si>
    <t>Cuadro 3.104</t>
  </si>
  <si>
    <t>Cuadro 3.105</t>
  </si>
  <si>
    <t>Cuadro 3.106</t>
  </si>
  <si>
    <r>
      <rPr>
        <vertAlign val="superscript"/>
        <sz val="12"/>
        <color indexed="8"/>
        <rFont val="Arial Narrow"/>
        <family val="2"/>
      </rPr>
      <t>a</t>
    </r>
    <r>
      <rPr>
        <sz val="12"/>
        <color indexed="8"/>
        <rFont val="Arial Narrow"/>
        <family val="2"/>
      </rPr>
      <t xml:space="preserve"> Evaluación de la pertinencia tecnológica de los proyectos de las dependencias del Gobierno del Estado y de las empresas de base tecnológica con intención de instalarse en INNOVACYT Parque Científico y Tecnológico Morelos, los cuales implican la implementación de tecnologías para el mejor desempeño de sus actividades.</t>
    </r>
  </si>
  <si>
    <r>
      <rPr>
        <vertAlign val="superscript"/>
        <sz val="12"/>
        <color indexed="8"/>
        <rFont val="Arial Narrow"/>
        <family val="2"/>
      </rPr>
      <t>b</t>
    </r>
    <r>
      <rPr>
        <sz val="12"/>
        <color indexed="8"/>
        <rFont val="Arial Narrow"/>
        <family val="2"/>
      </rPr>
      <t xml:space="preserve"> Número de solicitudes de evaluación por parte de las Secretarías y Dependencias del Gobierno del Estado de Morelos y por parte del Comité Técnico del Fideicomiso Parque Científico y Tecnológico.</t>
    </r>
  </si>
  <si>
    <r>
      <t xml:space="preserve">Proyectos evaluados </t>
    </r>
    <r>
      <rPr>
        <vertAlign val="superscript"/>
        <sz val="12"/>
        <color indexed="8"/>
        <rFont val="Arial Narrow"/>
        <family val="2"/>
      </rPr>
      <t>a</t>
    </r>
  </si>
  <si>
    <t>Cuadro 3.107</t>
  </si>
  <si>
    <t>Cuadro 3.108</t>
  </si>
  <si>
    <t>Cuadro 3.109</t>
  </si>
  <si>
    <t>Cuadro 3.110</t>
  </si>
  <si>
    <t>Cuadro 3.111</t>
  </si>
  <si>
    <t>Cuadro 3.112</t>
  </si>
  <si>
    <t>Cuadro 3.113</t>
  </si>
  <si>
    <r>
      <rPr>
        <vertAlign val="superscript"/>
        <sz val="12"/>
        <rFont val="Arial Narrow"/>
        <family val="2"/>
      </rPr>
      <t>d</t>
    </r>
    <r>
      <rPr>
        <sz val="12"/>
        <rFont val="Arial Narrow"/>
        <family val="2"/>
      </rPr>
      <t xml:space="preserve"> Los programas para fortalecer el desarrollo tecnológico en Morelos son de modalidad bianual. Actualmente la Secretaría de Innovación, Ciencia y Tecnología se encuentra trabajando en lo relativo al año 2015. </t>
    </r>
  </si>
  <si>
    <r>
      <t xml:space="preserve">2014 </t>
    </r>
    <r>
      <rPr>
        <b/>
        <vertAlign val="superscript"/>
        <sz val="12"/>
        <rFont val="Arial Narrow"/>
        <family val="2"/>
      </rPr>
      <t>d</t>
    </r>
  </si>
  <si>
    <t>Cuadro 3.114</t>
  </si>
  <si>
    <t>Cuadro 3.115</t>
  </si>
  <si>
    <t>Cuadro 3.116</t>
  </si>
  <si>
    <t xml:space="preserve">Junta especial número cuatro </t>
  </si>
  <si>
    <r>
      <t xml:space="preserve">Talleres para Buscadores de Empleo </t>
    </r>
    <r>
      <rPr>
        <vertAlign val="superscript"/>
        <sz val="12"/>
        <rFont val="Arial Narrow"/>
        <family val="2"/>
      </rPr>
      <t>a</t>
    </r>
  </si>
  <si>
    <r>
      <t xml:space="preserve">Sistema Estatal de Empleo </t>
    </r>
    <r>
      <rPr>
        <vertAlign val="superscript"/>
        <sz val="12"/>
        <rFont val="Arial Narrow"/>
        <family val="2"/>
      </rPr>
      <t>a</t>
    </r>
  </si>
  <si>
    <r>
      <t xml:space="preserve">Centros de Intermediación Laboral (CIL) </t>
    </r>
    <r>
      <rPr>
        <vertAlign val="superscript"/>
        <sz val="12"/>
        <rFont val="Arial Narrow"/>
        <family val="2"/>
      </rPr>
      <t>a</t>
    </r>
  </si>
  <si>
    <r>
      <t xml:space="preserve">Servicio Nacional de Empleo por Teléfono </t>
    </r>
    <r>
      <rPr>
        <vertAlign val="superscript"/>
        <sz val="12"/>
        <rFont val="Arial Narrow"/>
        <family val="2"/>
      </rPr>
      <t>b</t>
    </r>
  </si>
  <si>
    <r>
      <t xml:space="preserve">Movilidad Laboral Interna </t>
    </r>
    <r>
      <rPr>
        <vertAlign val="superscript"/>
        <sz val="12"/>
        <rFont val="Arial Narrow"/>
        <family val="2"/>
      </rPr>
      <t>c</t>
    </r>
  </si>
  <si>
    <r>
      <t xml:space="preserve">Programa de Atención a Situaciones de Contingencia laboral </t>
    </r>
    <r>
      <rPr>
        <vertAlign val="superscript"/>
        <sz val="12"/>
        <rFont val="Arial Narrow"/>
        <family val="2"/>
      </rPr>
      <t>d</t>
    </r>
  </si>
  <si>
    <r>
      <t xml:space="preserve">Programa de Empleo Temporal </t>
    </r>
    <r>
      <rPr>
        <vertAlign val="superscript"/>
        <sz val="12"/>
        <rFont val="Arial Narrow"/>
        <family val="2"/>
      </rPr>
      <t>e</t>
    </r>
  </si>
  <si>
    <r>
      <rPr>
        <vertAlign val="superscript"/>
        <sz val="12"/>
        <rFont val="Arial Narrow"/>
        <family val="2"/>
      </rPr>
      <t>a</t>
    </r>
    <r>
      <rPr>
        <sz val="12"/>
        <rFont val="Arial Narrow"/>
        <family val="2"/>
      </rPr>
      <t xml:space="preserve"> No se contabiliza la colocación en este servicio toda vez que está formando parte de otros servicios.</t>
    </r>
  </si>
  <si>
    <r>
      <rPr>
        <vertAlign val="superscript"/>
        <sz val="12"/>
        <rFont val="Arial Narrow"/>
        <family val="2"/>
      </rPr>
      <t>b</t>
    </r>
    <r>
      <rPr>
        <sz val="12"/>
        <rFont val="Arial Narrow"/>
        <family val="2"/>
      </rPr>
      <t xml:space="preserve"> Se incluyen las llamadas atendidas en el centro de atención de personas que requieren información de los Programas de Movilidad Laboral (Canadá y España) y los programas de capacitación o con apoyo económico a cargo del SNE, actualizar información de vacantes de empleo y en general asesoraría en el Portal del Empleo.</t>
    </r>
  </si>
  <si>
    <r>
      <rPr>
        <vertAlign val="superscript"/>
        <sz val="12"/>
        <rFont val="Arial Narrow"/>
        <family val="2"/>
      </rPr>
      <t>c</t>
    </r>
    <r>
      <rPr>
        <sz val="12"/>
        <rFont val="Arial Narrow"/>
        <family val="2"/>
      </rPr>
      <t xml:space="preserve"> Se incluyen los apoyos del Sector Agrícola y las personas apoyadas del Sector Industrial y de Servicios.</t>
    </r>
  </si>
  <si>
    <r>
      <rPr>
        <vertAlign val="superscript"/>
        <sz val="12"/>
        <rFont val="Arial Narrow"/>
        <family val="2"/>
      </rPr>
      <t>d</t>
    </r>
    <r>
      <rPr>
        <sz val="12"/>
        <rFont val="Arial Narrow"/>
        <family val="2"/>
      </rPr>
      <t xml:space="preserve"> Este programa se compone de tres apartados: Apoyo a la ocupación transitoria con 1 553 apoyados y 1 553 ocupados temporalmente; Apoyo al ingreso de los trabajadores sin cifras por el momento y Apoyo para la Empleabilidad con 16 978 personas atendidas.</t>
    </r>
  </si>
  <si>
    <r>
      <rPr>
        <vertAlign val="superscript"/>
        <sz val="12"/>
        <rFont val="Arial Narrow"/>
        <family val="2"/>
      </rPr>
      <t>e</t>
    </r>
    <r>
      <rPr>
        <sz val="12"/>
        <rFont val="Arial Narrow"/>
        <family val="2"/>
      </rPr>
      <t xml:space="preserve"> En este programa se reportan los colocados que fueron atendidos el año anterior. </t>
    </r>
  </si>
  <si>
    <t>Programa de Apoyo al Empleo 
(Presupuesto Federal)</t>
  </si>
  <si>
    <t>Programa de Apoyo al Empleo
 (Presupuesto Estatal)</t>
  </si>
  <si>
    <t>Programa de Apoyo al Empleo
 (Presupuesto Federal)</t>
  </si>
  <si>
    <t>Programa de Apoyo al Empleo 
(Presupuesto Estatal)</t>
  </si>
  <si>
    <t>Cuadro 3.117</t>
  </si>
  <si>
    <t>Cuadro 3.118</t>
  </si>
  <si>
    <t>Cuadro 3.119</t>
  </si>
  <si>
    <t>Cuadro 3.120</t>
  </si>
  <si>
    <t xml:space="preserve">Población en el Contexto Laboral Nacional y Estatal </t>
  </si>
  <si>
    <t>Cuadro 3.121</t>
  </si>
  <si>
    <r>
      <t>No recibe i</t>
    </r>
    <r>
      <rPr>
        <sz val="12"/>
        <rFont val="Arial Narrow"/>
        <family val="2"/>
      </rPr>
      <t>ngresos</t>
    </r>
  </si>
  <si>
    <t>Cuadro 3.122</t>
  </si>
  <si>
    <t>Cuadro 3.123</t>
  </si>
  <si>
    <r>
      <t xml:space="preserve">Tasa de Desocupación (por ciento) </t>
    </r>
    <r>
      <rPr>
        <vertAlign val="superscript"/>
        <sz val="12"/>
        <color indexed="8"/>
        <rFont val="Arial Narrow"/>
        <family val="2"/>
      </rPr>
      <t>a</t>
    </r>
  </si>
  <si>
    <r>
      <t xml:space="preserve">Emplazamientos a Huelga (número) </t>
    </r>
    <r>
      <rPr>
        <vertAlign val="superscript"/>
        <sz val="12"/>
        <rFont val="Arial Narrow"/>
        <family val="2"/>
      </rPr>
      <t>b</t>
    </r>
  </si>
  <si>
    <r>
      <rPr>
        <vertAlign val="superscript"/>
        <sz val="12"/>
        <color indexed="8"/>
        <rFont val="Arial Narrow"/>
        <family val="2"/>
      </rPr>
      <t xml:space="preserve">a </t>
    </r>
    <r>
      <rPr>
        <sz val="12"/>
        <color indexed="8"/>
        <rFont val="Arial Narrow"/>
        <family val="2"/>
      </rPr>
      <t>La tasa de desocupación estatal corresponde al promedio del periodo octubre - diciembre 2012 y 2013</t>
    </r>
  </si>
  <si>
    <r>
      <rPr>
        <vertAlign val="superscript"/>
        <sz val="12"/>
        <color indexed="8"/>
        <rFont val="Arial Narrow"/>
        <family val="2"/>
      </rPr>
      <t>b</t>
    </r>
    <r>
      <rPr>
        <sz val="12"/>
        <color indexed="8"/>
        <rFont val="Arial Narrow"/>
        <family val="2"/>
      </rPr>
      <t xml:space="preserve"> El total nacional contempla 77 emplazamientos a huelga en más de una entidad federativa.</t>
    </r>
  </si>
  <si>
    <t>Cuadro 3.124</t>
  </si>
  <si>
    <t xml:space="preserve">2012-2014 </t>
  </si>
  <si>
    <t>Cuadro 3.125</t>
  </si>
  <si>
    <t>Sanciones impuestas a empleadores por infractores a la normatividad laboral en el estado de Morelos</t>
  </si>
  <si>
    <t>Trabajadores beneficiados con las inspecciones de trabajo en el estado de Morelos</t>
  </si>
  <si>
    <t>Cuadro 3.126</t>
  </si>
  <si>
    <t>Cuadro 3.127</t>
  </si>
  <si>
    <t>Nota: La Dirección General de Conciliacion, se ubica en el municipio de Cuernavaca por la centralizacion de las Juntas Especiales atendiendo a todo el Estado de Morelos en las oficinas ubicadas en Calle Francisco Leyva numero 5 Colonia Centro Cuernavaca, Morelos.</t>
  </si>
  <si>
    <t>Cuadro 3.128</t>
  </si>
  <si>
    <t>Cuadro 3.129</t>
  </si>
  <si>
    <t>Cuadro 3.130</t>
  </si>
  <si>
    <t>Personas desempleadas</t>
  </si>
  <si>
    <t>Trabajadores activos</t>
  </si>
  <si>
    <t>Cuadro 3.131</t>
  </si>
  <si>
    <t>3ª edad</t>
  </si>
  <si>
    <t>Cuadro 3.132</t>
  </si>
  <si>
    <t>Número de 
capacitandos</t>
  </si>
  <si>
    <t>Jefas
de familia</t>
  </si>
  <si>
    <t>Cuadro 3.133</t>
  </si>
  <si>
    <t>Cuadro 3.134</t>
  </si>
  <si>
    <t>Nota: Se mencionan únicamente los municipios que participaron.</t>
  </si>
  <si>
    <t>Cuadro 3.135</t>
  </si>
  <si>
    <t>Cuadro 3.136</t>
  </si>
  <si>
    <t>Nota: Se mencionan únicamente los municipios que participaron, además del Distrito Federal.</t>
  </si>
  <si>
    <t>Nota: Se mencionan únicamente los municipios que participaron, además de Buena Vista de Cuellar del estado de Guerrero.</t>
  </si>
  <si>
    <t>Cuadro 3.137</t>
  </si>
  <si>
    <t>Cuadro 3.138</t>
  </si>
  <si>
    <t>Cuadro 3.139</t>
  </si>
  <si>
    <t>Oficinas de turismo de los Estados. SECTUR.</t>
  </si>
  <si>
    <t>Cuadro 3.140</t>
  </si>
  <si>
    <t>Cuadro 3.141</t>
  </si>
  <si>
    <t xml:space="preserve">Oficinas de turismo de los Estados. </t>
  </si>
  <si>
    <t>Porcentaje (%) de ocupación</t>
  </si>
  <si>
    <t>Cuadro 3.142</t>
  </si>
  <si>
    <t>Cuadro 3.143</t>
  </si>
  <si>
    <t>Cuadro 3.144</t>
  </si>
  <si>
    <t>Cuadro 3.145</t>
  </si>
  <si>
    <t xml:space="preserve">Comparativo de la densidad a nivel nacional </t>
  </si>
  <si>
    <t xml:space="preserve">y región centro país </t>
  </si>
  <si>
    <t>Cuadro 3.146</t>
  </si>
  <si>
    <t>Cuadro 3.147</t>
  </si>
  <si>
    <t>Cuadro 3.148</t>
  </si>
  <si>
    <t>Cuadro 3.149</t>
  </si>
  <si>
    <r>
      <rPr>
        <vertAlign val="superscript"/>
        <sz val="12"/>
        <rFont val="Arial Narrow"/>
        <family val="2"/>
      </rPr>
      <t>b</t>
    </r>
    <r>
      <rPr>
        <sz val="12"/>
        <rFont val="Arial Narrow"/>
        <family val="2"/>
      </rPr>
      <t xml:space="preserve"> El Estado de Morelos no realizó vuelos comerciales en el año 2014.</t>
    </r>
  </si>
  <si>
    <r>
      <rPr>
        <vertAlign val="superscript"/>
        <sz val="12"/>
        <rFont val="Arial Narrow"/>
        <family val="2"/>
      </rPr>
      <t>a</t>
    </r>
    <r>
      <rPr>
        <sz val="12"/>
        <rFont val="Arial Narrow"/>
        <family val="2"/>
      </rPr>
      <t xml:space="preserve">  El Estado de Morelos no realizó vuelos comerciales en el año 2014.</t>
    </r>
  </si>
  <si>
    <t>Cuadro 3.150</t>
  </si>
  <si>
    <t>Cuadro 3.151</t>
  </si>
  <si>
    <t>Cuadro 3.152</t>
  </si>
  <si>
    <t>Nota: El Estado de Morelos no realizó vuelos comerciales en el año 2014.</t>
  </si>
  <si>
    <t>Cuadro 3.153</t>
  </si>
  <si>
    <t>2012 y 2013</t>
  </si>
  <si>
    <t>Cuadro 3.154</t>
  </si>
  <si>
    <r>
      <rPr>
        <vertAlign val="superscript"/>
        <sz val="12"/>
        <rFont val="Arial Narrow"/>
        <family val="2"/>
      </rPr>
      <t>a</t>
    </r>
    <r>
      <rPr>
        <sz val="12"/>
        <rFont val="Arial Narrow"/>
        <family val="2"/>
      </rPr>
      <t xml:space="preserve"> En Restaurantes se incluye restaurantes bar y en bares se incluye cantinas.</t>
    </r>
  </si>
  <si>
    <t>Cuadro 3. 155</t>
  </si>
  <si>
    <t>Cuadro 3. 156</t>
  </si>
  <si>
    <t>Cuadro 3. 157</t>
  </si>
  <si>
    <t>Cuadro 3. 158</t>
  </si>
  <si>
    <t>Cuadro 3. 159</t>
  </si>
  <si>
    <t>Fuente: Secretaría de Obras Públicas (SOP)., Subsecretaría de Infraestructura (SSI), Subsecretaria de Evaluación y Seguimiento (SSES).</t>
  </si>
  <si>
    <t xml:space="preserve">Proyectos del Fideicomiso Fondo Desarrollo Empresarial </t>
  </si>
  <si>
    <t xml:space="preserve">Proyectos financiados por el FIDECOMP </t>
  </si>
  <si>
    <t xml:space="preserve">autorizados por el FIDECOMP </t>
  </si>
  <si>
    <t xml:space="preserve">y Promoción del Empleo (FIDECOMP) </t>
  </si>
  <si>
    <t xml:space="preserve">Inversión del Fideicomiso Ejecutivo del Fondo de Competitividad </t>
  </si>
  <si>
    <t xml:space="preserve">Regiones beneficiadas con la implementación de proyectos  </t>
  </si>
  <si>
    <t xml:space="preserve">Producción (Tonelada) </t>
  </si>
  <si>
    <t>Sembrada (Hectárea)</t>
  </si>
  <si>
    <t>Cosechada (Hectárea)</t>
  </si>
  <si>
    <t>Valor de la  producción  (Miles de pesos)</t>
  </si>
  <si>
    <t xml:space="preserve">Producción, precio y valor de productos ganaderos </t>
  </si>
  <si>
    <t xml:space="preserve">ganado en pie-bovino (precio por kilogramo) </t>
  </si>
  <si>
    <t xml:space="preserve">ganado en pie-porcino (precio por kilogramo)  </t>
  </si>
  <si>
    <t xml:space="preserve">ganado en pie-ovino (precio por kilogramo) </t>
  </si>
  <si>
    <t>Sembrada (hectárea)</t>
  </si>
  <si>
    <t>Cosechada (hectárea)</t>
  </si>
  <si>
    <t xml:space="preserve">Variación </t>
  </si>
  <si>
    <t xml:space="preserve"> ND</t>
  </si>
  <si>
    <t xml:space="preserve">ganado en pie-caprino (precio por kilogramo) </t>
  </si>
  <si>
    <t xml:space="preserve">ave en pie (precio por kilogramo) </t>
  </si>
  <si>
    <t xml:space="preserve">ganado en canal-porcino (precio por kilogramo)  </t>
  </si>
  <si>
    <t xml:space="preserve">ganado en canal-bovino (precio por kilogramo)  </t>
  </si>
  <si>
    <t xml:space="preserve">ganado en canal-ovino (precio por kilogramo) </t>
  </si>
  <si>
    <t xml:space="preserve">ganado en pie-bovino (producción) </t>
  </si>
  <si>
    <t xml:space="preserve">otros productos-leche bovino (valor de producción) </t>
  </si>
  <si>
    <t>Cuadro 3.87</t>
  </si>
  <si>
    <t>Cuadro 3.88</t>
  </si>
  <si>
    <t>Cuadro 3.89</t>
  </si>
  <si>
    <t>Cuadro 3.90</t>
  </si>
  <si>
    <t>Cuadro 3.91</t>
  </si>
  <si>
    <t>Cuadro 3.92</t>
  </si>
  <si>
    <t>Cuadro 3.93</t>
  </si>
  <si>
    <t>Cuadro 3.94</t>
  </si>
  <si>
    <t>Cuadro 3.95</t>
  </si>
  <si>
    <t>Cuadro 3.96</t>
  </si>
  <si>
    <t>Cuadro 3.97</t>
  </si>
  <si>
    <t>Animales sacrificados
 (cabezas)</t>
  </si>
  <si>
    <t xml:space="preserve">Principales cultivos por superficie sembrada </t>
  </si>
  <si>
    <t xml:space="preserve">de noche buena </t>
  </si>
  <si>
    <t xml:space="preserve">de caña de azucar </t>
  </si>
  <si>
    <r>
      <t>de pasto (tapete) m</t>
    </r>
    <r>
      <rPr>
        <b/>
        <vertAlign val="superscript"/>
        <sz val="14"/>
        <rFont val="Arial Narrow"/>
        <family val="2"/>
      </rPr>
      <t xml:space="preserve">2, </t>
    </r>
  </si>
  <si>
    <t xml:space="preserve">de Gladiola </t>
  </si>
  <si>
    <t xml:space="preserve">de Rosa (gruesa) </t>
  </si>
  <si>
    <t xml:space="preserve">de Nopalitos </t>
  </si>
  <si>
    <t xml:space="preserve">de nardo (gruesa) </t>
  </si>
  <si>
    <t xml:space="preserve">de sorgo grano </t>
  </si>
  <si>
    <t xml:space="preserve">de crisantemo (gruesa) </t>
  </si>
  <si>
    <t xml:space="preserve">de maíz (grano) </t>
  </si>
  <si>
    <t xml:space="preserve">Principales cultivos por superficie sembrada (producción)  </t>
  </si>
  <si>
    <t xml:space="preserve">Principales cultivos por valor de producción </t>
  </si>
  <si>
    <t xml:space="preserve">de caña de azúcar (valor por producción) </t>
  </si>
  <si>
    <t xml:space="preserve">de tomate rojo (jitomate) (valor por producción) </t>
  </si>
  <si>
    <t xml:space="preserve">de sorgo (grano) (valor por producción) </t>
  </si>
  <si>
    <t xml:space="preserve">de nopalitos (valor por producción) </t>
  </si>
  <si>
    <t xml:space="preserve">de maíz (grano) (valor por producción) </t>
  </si>
  <si>
    <t xml:space="preserve">de cebolla (valor por producción) </t>
  </si>
  <si>
    <t xml:space="preserve">de aguacate (valor por producción) </t>
  </si>
  <si>
    <t xml:space="preserve">de durazno (valor por producción) </t>
  </si>
  <si>
    <t xml:space="preserve">de ejote (valor por producción) </t>
  </si>
  <si>
    <t xml:space="preserve">de tomate verde (valor por producción) </t>
  </si>
  <si>
    <t xml:space="preserve">producción en pie (precio por kilogramo) </t>
  </si>
  <si>
    <t xml:space="preserve">Principales productos ganaderos </t>
  </si>
  <si>
    <t xml:space="preserve">producción en canal (precio por kilogramo) </t>
  </si>
  <si>
    <t xml:space="preserve">otros productos-leche bovino (valor de la producción) </t>
  </si>
  <si>
    <t xml:space="preserve">ganado en canal-caprino (precio por kilogramo) </t>
  </si>
  <si>
    <t xml:space="preserve">ganado en canal-ave (precio por kilogramo) </t>
  </si>
  <si>
    <t xml:space="preserve">otros productos-leche bovino (precio por kilogramo) </t>
  </si>
  <si>
    <t xml:space="preserve">otros productos-huevo para plato (precio por kilogramo) </t>
  </si>
  <si>
    <t xml:space="preserve">otros productos-miel (precio por kilogramo) </t>
  </si>
  <si>
    <t xml:space="preserve">Principales productos ganaderos (producción) </t>
  </si>
  <si>
    <t xml:space="preserve">Principales productos ganaderos (producción en pie) </t>
  </si>
  <si>
    <t xml:space="preserve">Principales productos ganaderos (producción en canal) </t>
  </si>
  <si>
    <t xml:space="preserve">ganado en pie-porcino (producción) </t>
  </si>
  <si>
    <t xml:space="preserve">ganado en pie-caprino (producción) </t>
  </si>
  <si>
    <t xml:space="preserve">ganado en pie-ovino (producción) </t>
  </si>
  <si>
    <t xml:space="preserve">ganado en pie-ave (producción) </t>
  </si>
  <si>
    <t xml:space="preserve">ganado en canal-bovino (producción) </t>
  </si>
  <si>
    <t xml:space="preserve">ganado en canal-porcino (producción) </t>
  </si>
  <si>
    <t xml:space="preserve">ganado en canal-ovino (producción) </t>
  </si>
  <si>
    <t xml:space="preserve">ganado en canal-caprino (producción) </t>
  </si>
  <si>
    <t xml:space="preserve">ganado en canal-ave (producción) </t>
  </si>
  <si>
    <t xml:space="preserve">otros productos-leche bovino (producción) </t>
  </si>
  <si>
    <t xml:space="preserve">otros productos-huevo para plato (producción) </t>
  </si>
  <si>
    <t xml:space="preserve">otros productos-miel (producción) </t>
  </si>
  <si>
    <t xml:space="preserve">Principales productores ganaderos </t>
  </si>
  <si>
    <t xml:space="preserve">producción en pie (valor de producción) </t>
  </si>
  <si>
    <t xml:space="preserve">producción en canal (valor de producción) </t>
  </si>
  <si>
    <t xml:space="preserve">otros productos-leche bovino (valor de producción)  </t>
  </si>
  <si>
    <t xml:space="preserve">ganado en pie-bovino (valor de producción) </t>
  </si>
  <si>
    <t xml:space="preserve">ganado en pie-porcino (valor de producción) </t>
  </si>
  <si>
    <t xml:space="preserve">ganado en pie-ovino (valor de producción) </t>
  </si>
  <si>
    <t xml:space="preserve">ganado en pie-caprino (valor de producción) </t>
  </si>
  <si>
    <t xml:space="preserve">ganado en pie-ave (valor de producción) </t>
  </si>
  <si>
    <t xml:space="preserve">ganado en canal-bovino (valor de producción) </t>
  </si>
  <si>
    <t xml:space="preserve">ganado en canal-porcino (valor de producción) </t>
  </si>
  <si>
    <t xml:space="preserve">ganado en canal-ovino (valor de producción)  </t>
  </si>
  <si>
    <t xml:space="preserve">ganado en canal-caprino (valor de producción) </t>
  </si>
  <si>
    <t xml:space="preserve">ganado en canal-ave (valor de producción) </t>
  </si>
  <si>
    <t xml:space="preserve">otros productos-huevo para plato (valor de producción) </t>
  </si>
  <si>
    <t xml:space="preserve">otros productos-miel </t>
  </si>
  <si>
    <t xml:space="preserve">Miembros del Sistema Nacional de Investigadores en Morelos </t>
  </si>
  <si>
    <t xml:space="preserve">Miembros del Sistema Nacional de Investigadores (SNI) </t>
  </si>
  <si>
    <t xml:space="preserve">Becarios de posgrado de los programas del PNPC (CONACYT) </t>
  </si>
  <si>
    <t xml:space="preserve">vigentes en el Estado de Morelos  </t>
  </si>
  <si>
    <t xml:space="preserve">de Calidad (PNPC), impartidos en Morelos </t>
  </si>
  <si>
    <t xml:space="preserve">Estadística de Actos Jurídicos ante la Junta Local </t>
  </si>
  <si>
    <t xml:space="preserve">de Conciliación y Arbitraje por año </t>
  </si>
  <si>
    <t xml:space="preserve">a nivel Nacional </t>
  </si>
  <si>
    <t xml:space="preserve">a nivel Estado </t>
  </si>
  <si>
    <t xml:space="preserve">según su participación en el Estado </t>
  </si>
  <si>
    <t xml:space="preserve">procedimiento administrativo sancionador </t>
  </si>
  <si>
    <t xml:space="preserve">Inspecciónes de trabajo y sustanciación del </t>
  </si>
  <si>
    <t xml:space="preserve">Conciliación en conflictos laborales y montos pagados por año </t>
  </si>
  <si>
    <t xml:space="preserve">Asesorías conciliatorias por año y sexo </t>
  </si>
  <si>
    <t xml:space="preserve">Obras concluidas, en proceso y por iniciar según municipio </t>
  </si>
  <si>
    <t xml:space="preserve">Resumen de obras, planteles y acciones concluidas </t>
  </si>
  <si>
    <t xml:space="preserve">Resumen de obras y acciones en proceso </t>
  </si>
  <si>
    <t xml:space="preserve">Resumen de obras y acciones por iniciar  </t>
  </si>
  <si>
    <t xml:space="preserve">Resumen de obras y acciones por iniciar de la Secretaría de Obras Públicas </t>
  </si>
  <si>
    <t xml:space="preserve">de sorgo (grano) </t>
  </si>
  <si>
    <t xml:space="preserve">de caña de azúcar </t>
  </si>
  <si>
    <t xml:space="preserve">de elote </t>
  </si>
  <si>
    <t xml:space="preserve">de aguacate  </t>
  </si>
  <si>
    <t xml:space="preserve">de nopalitos </t>
  </si>
  <si>
    <t xml:space="preserve">de cebolla </t>
  </si>
  <si>
    <t xml:space="preserve">de ejote  </t>
  </si>
  <si>
    <t xml:space="preserve">de tomate rojo (jitomate) </t>
  </si>
  <si>
    <t xml:space="preserve">de frijol </t>
  </si>
  <si>
    <t xml:space="preserve">de durazno </t>
  </si>
  <si>
    <t xml:space="preserve">de arroz palay </t>
  </si>
  <si>
    <t xml:space="preserve">de cultivos cíclicos por principales cultivos  </t>
  </si>
  <si>
    <t xml:space="preserve">de cultivos cíclicos por principales cultivos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</si>
</sst>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quot;#,##0.00;[Red]\-&quot;$&quot;#,##0.00"/>
    <numFmt numFmtId="44" formatCode="_-&quot;$&quot;* #,##0.00_-;\-&quot;$&quot;* #,##0.00_-;_-&quot;$&quot;* &quot;-&quot;??_-;_-@_-"/>
    <numFmt numFmtId="43" formatCode="_-* #,##0.00_-;\-* #,##0.00_-;_-* &quot;-&quot;??_-;_-@_-"/>
    <numFmt numFmtId="164" formatCode="#\ ###\ ###"/>
    <numFmt numFmtId="165" formatCode="#\ ##0\ ###.00"/>
    <numFmt numFmtId="166" formatCode="#,##0.0"/>
    <numFmt numFmtId="167" formatCode="#\ ###\ ##0"/>
    <numFmt numFmtId="168" formatCode="#,##0_ ;[Red]\-#,##0\ "/>
    <numFmt numFmtId="169" formatCode="#\ ###\ ###\ ##0"/>
    <numFmt numFmtId="170" formatCode="#\ ##0.00"/>
    <numFmt numFmtId="171" formatCode="#\ ###\ ##0.00\ \ \ \ "/>
    <numFmt numFmtId="172" formatCode="###\ ###\ ###"/>
    <numFmt numFmtId="173" formatCode="0.0"/>
    <numFmt numFmtId="174" formatCode="#,##0;[Red]#,##0"/>
    <numFmt numFmtId="175" formatCode="0;[Red]0"/>
    <numFmt numFmtId="176" formatCode="#,##0.00;[Red]#,##0.00"/>
    <numFmt numFmtId="177" formatCode=".\ ##\ ###\ ##00;"/>
    <numFmt numFmtId="178" formatCode="0.0%"/>
    <numFmt numFmtId="179" formatCode="###\ ###\ ###\ ###"/>
    <numFmt numFmtId="180" formatCode="###\ ###\ ###\ ###.00"/>
  </numFmts>
  <fonts count="11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sz val="10"/>
      <name val="Arial"/>
      <family val="2"/>
    </font>
    <font>
      <sz val="8"/>
      <color theme="1"/>
      <name val="Calibri"/>
      <family val="2"/>
      <scheme val="minor"/>
    </font>
    <font>
      <sz val="10"/>
      <color theme="1"/>
      <name val="Calibri"/>
      <family val="2"/>
      <scheme val="minor"/>
    </font>
    <font>
      <b/>
      <sz val="12"/>
      <color theme="1"/>
      <name val="Arial Narrow"/>
      <family val="2"/>
    </font>
    <font>
      <sz val="12"/>
      <color theme="1"/>
      <name val="Arial Narrow"/>
      <family val="2"/>
    </font>
    <font>
      <b/>
      <sz val="12"/>
      <color theme="0"/>
      <name val="Arial Narrow"/>
      <family val="2"/>
    </font>
    <font>
      <sz val="12"/>
      <name val="Arial Narrow"/>
      <family val="2"/>
    </font>
    <font>
      <b/>
      <sz val="14"/>
      <color theme="1"/>
      <name val="Arial Narrow"/>
      <family val="2"/>
    </font>
    <font>
      <sz val="14"/>
      <color theme="1"/>
      <name val="Arial Narrow"/>
      <family val="2"/>
    </font>
    <font>
      <b/>
      <i/>
      <sz val="12"/>
      <color theme="1"/>
      <name val="Arial Narrow"/>
      <family val="2"/>
    </font>
    <font>
      <b/>
      <sz val="14"/>
      <name val="Arial Narrow"/>
      <family val="2"/>
    </font>
    <font>
      <b/>
      <sz val="12"/>
      <name val="Arial Narrow"/>
      <family val="2"/>
    </font>
    <font>
      <b/>
      <sz val="18"/>
      <name val="Calibri"/>
      <family val="2"/>
    </font>
    <font>
      <sz val="18"/>
      <name val="Calibri"/>
      <family val="2"/>
    </font>
    <font>
      <b/>
      <sz val="12"/>
      <color rgb="FF000000"/>
      <name val="Arial Narrow"/>
      <family val="2"/>
    </font>
    <font>
      <sz val="12"/>
      <color rgb="FF000000"/>
      <name val="Arial Narrow"/>
      <family val="2"/>
    </font>
    <font>
      <b/>
      <sz val="12"/>
      <color rgb="FF000000"/>
      <name val="Arial"/>
      <family val="2"/>
    </font>
    <font>
      <sz val="10"/>
      <color rgb="FF000000"/>
      <name val="Tahoma"/>
      <family val="2"/>
    </font>
    <font>
      <sz val="12"/>
      <color theme="1"/>
      <name val="Arial"/>
      <family val="2"/>
    </font>
    <font>
      <b/>
      <sz val="12"/>
      <color theme="1"/>
      <name val="Tahoma"/>
      <family val="2"/>
    </font>
    <font>
      <b/>
      <sz val="10"/>
      <color rgb="FF000000"/>
      <name val="Tahoma"/>
      <family val="2"/>
    </font>
    <font>
      <b/>
      <sz val="10"/>
      <color theme="0"/>
      <name val="Tahoma"/>
      <family val="2"/>
    </font>
    <font>
      <sz val="14"/>
      <color rgb="FF000000"/>
      <name val="Arial Narrow"/>
      <family val="2"/>
    </font>
    <font>
      <b/>
      <sz val="14"/>
      <color rgb="FF000000"/>
      <name val="Arial Narrow"/>
      <family val="2"/>
    </font>
    <font>
      <sz val="12"/>
      <color rgb="FF000000"/>
      <name val="Arial"/>
      <family val="2"/>
    </font>
    <font>
      <b/>
      <sz val="12"/>
      <color theme="1"/>
      <name val="Arial"/>
      <family val="2"/>
    </font>
    <font>
      <sz val="10"/>
      <color theme="1"/>
      <name val="Arial"/>
      <family val="2"/>
    </font>
    <font>
      <sz val="10"/>
      <name val="Arial"/>
      <family val="2"/>
    </font>
    <font>
      <sz val="11"/>
      <color theme="1"/>
      <name val="Tahoma"/>
      <family val="2"/>
    </font>
    <font>
      <b/>
      <sz val="12"/>
      <color rgb="FFFFFFFF"/>
      <name val="Arial Narrow"/>
      <family val="2"/>
    </font>
    <font>
      <sz val="12"/>
      <color theme="1"/>
      <name val="Tahoma"/>
      <family val="2"/>
    </font>
    <font>
      <b/>
      <sz val="12"/>
      <color rgb="FFFF0000"/>
      <name val="Tahoma"/>
      <family val="2"/>
    </font>
    <font>
      <sz val="11"/>
      <color rgb="FFFF0000"/>
      <name val="Calibri"/>
      <family val="2"/>
      <scheme val="minor"/>
    </font>
    <font>
      <b/>
      <sz val="11"/>
      <color theme="1"/>
      <name val="Calibri"/>
      <family val="2"/>
      <scheme val="minor"/>
    </font>
    <font>
      <b/>
      <sz val="12"/>
      <name val="Tahoma"/>
      <family val="2"/>
    </font>
    <font>
      <b/>
      <sz val="12"/>
      <color indexed="10"/>
      <name val="Tahoma"/>
      <family val="2"/>
    </font>
    <font>
      <b/>
      <sz val="10"/>
      <name val="Tahoma"/>
      <family val="2"/>
    </font>
    <font>
      <b/>
      <sz val="12"/>
      <color theme="1"/>
      <name val="Calibri"/>
      <family val="2"/>
      <scheme val="minor"/>
    </font>
    <font>
      <sz val="14"/>
      <name val="Arial Narrow"/>
      <family val="2"/>
    </font>
    <font>
      <sz val="14"/>
      <color theme="1"/>
      <name val="Calibri"/>
      <family val="2"/>
      <scheme val="minor"/>
    </font>
    <font>
      <sz val="12"/>
      <color rgb="FFFF0000"/>
      <name val="Arial Narrow"/>
      <family val="2"/>
    </font>
    <font>
      <b/>
      <sz val="12"/>
      <color indexed="10"/>
      <name val="Arial Narrow"/>
      <family val="2"/>
    </font>
    <font>
      <sz val="11"/>
      <name val="Calibri"/>
      <family val="2"/>
      <scheme val="minor"/>
    </font>
    <font>
      <b/>
      <vertAlign val="superscript"/>
      <sz val="14"/>
      <name val="Arial Narrow"/>
      <family val="2"/>
    </font>
    <font>
      <b/>
      <sz val="10"/>
      <name val="Arial Narrow"/>
      <family val="2"/>
    </font>
    <font>
      <sz val="11"/>
      <color theme="1"/>
      <name val="Arial Narrow"/>
      <family val="2"/>
    </font>
    <font>
      <b/>
      <sz val="11"/>
      <color theme="1"/>
      <name val="Arial Narrow"/>
      <family val="2"/>
    </font>
    <font>
      <sz val="10"/>
      <name val="Arial Narrow"/>
      <family val="2"/>
    </font>
    <font>
      <sz val="10"/>
      <color rgb="FFFF0000"/>
      <name val="Tahoma"/>
      <family val="2"/>
    </font>
    <font>
      <b/>
      <sz val="14"/>
      <color indexed="10"/>
      <name val="Arial Narrow"/>
      <family val="2"/>
    </font>
    <font>
      <sz val="12"/>
      <color theme="0"/>
      <name val="Arial Narrow"/>
      <family val="2"/>
    </font>
    <font>
      <sz val="12"/>
      <color rgb="FF0070C0"/>
      <name val="Arial Narrow"/>
      <family val="2"/>
    </font>
    <font>
      <b/>
      <sz val="12"/>
      <name val="Cambria"/>
      <family val="2"/>
      <scheme val="major"/>
    </font>
    <font>
      <b/>
      <sz val="10"/>
      <name val="Cambria"/>
      <family val="2"/>
      <scheme val="major"/>
    </font>
    <font>
      <sz val="10"/>
      <color theme="3"/>
      <name val="Tahoma"/>
      <family val="2"/>
    </font>
    <font>
      <sz val="11"/>
      <color rgb="FF0070C0"/>
      <name val="Calibri"/>
      <family val="2"/>
      <scheme val="minor"/>
    </font>
    <font>
      <sz val="10"/>
      <name val="Calibri"/>
      <family val="2"/>
      <scheme val="minor"/>
    </font>
    <font>
      <sz val="11"/>
      <name val="Arial Narrow"/>
      <family val="2"/>
    </font>
    <font>
      <sz val="11"/>
      <color rgb="FF0070C0"/>
      <name val="Arial Narrow"/>
      <family val="2"/>
    </font>
    <font>
      <sz val="11"/>
      <color rgb="FFFF0000"/>
      <name val="Arial Narrow"/>
      <family val="2"/>
    </font>
    <font>
      <b/>
      <sz val="14"/>
      <name val="Cambria"/>
      <family val="2"/>
      <scheme val="major"/>
    </font>
    <font>
      <sz val="12"/>
      <color rgb="FFFFFFFF"/>
      <name val="Arial Narrow"/>
      <family val="2"/>
    </font>
    <font>
      <vertAlign val="superscript"/>
      <sz val="12"/>
      <name val="Arial Narrow"/>
      <family val="2"/>
    </font>
    <font>
      <sz val="12"/>
      <color rgb="FF333333"/>
      <name val="Arial Narrow"/>
      <family val="2"/>
    </font>
    <font>
      <sz val="10"/>
      <color rgb="FF333333"/>
      <name val="Tahoma"/>
      <family val="2"/>
    </font>
    <font>
      <sz val="11"/>
      <name val="Tahoma"/>
      <family val="2"/>
    </font>
    <font>
      <b/>
      <sz val="10"/>
      <color rgb="FFFF0000"/>
      <name val="Tahoma"/>
      <family val="2"/>
    </font>
    <font>
      <sz val="14"/>
      <color rgb="FFFF0000"/>
      <name val="Calibri"/>
      <family val="2"/>
      <scheme val="minor"/>
    </font>
    <font>
      <b/>
      <sz val="14"/>
      <color theme="0"/>
      <name val="Arial Narrow"/>
      <family val="2"/>
    </font>
    <font>
      <sz val="14"/>
      <color rgb="FF333333"/>
      <name val="Arial Narrow"/>
      <family val="2"/>
    </font>
    <font>
      <b/>
      <sz val="12"/>
      <color indexed="8"/>
      <name val="Arial Narrow"/>
      <family val="2"/>
    </font>
    <font>
      <sz val="12"/>
      <color indexed="8"/>
      <name val="Arial Narrow"/>
      <family val="2"/>
    </font>
    <font>
      <vertAlign val="superscript"/>
      <sz val="12"/>
      <color indexed="8"/>
      <name val="Arial Narrow"/>
      <family val="2"/>
    </font>
    <font>
      <b/>
      <vertAlign val="superscript"/>
      <sz val="12"/>
      <color indexed="8"/>
      <name val="Arial Narrow"/>
      <family val="2"/>
    </font>
    <font>
      <b/>
      <vertAlign val="superscript"/>
      <sz val="12"/>
      <color theme="0"/>
      <name val="Arial Narrow"/>
      <family val="2"/>
    </font>
    <font>
      <b/>
      <vertAlign val="superscript"/>
      <sz val="12"/>
      <name val="Arial Narrow"/>
      <family val="2"/>
    </font>
    <font>
      <sz val="10"/>
      <color indexed="8"/>
      <name val="Tahoma"/>
      <family val="2"/>
    </font>
    <font>
      <b/>
      <sz val="12"/>
      <color rgb="FFFF0000"/>
      <name val="Arial Narrow"/>
      <family val="2"/>
    </font>
    <font>
      <b/>
      <sz val="14"/>
      <name val="Tahoma"/>
      <family val="2"/>
    </font>
    <font>
      <sz val="12"/>
      <name val="Tahoma"/>
      <family val="2"/>
    </font>
    <font>
      <b/>
      <sz val="10"/>
      <color theme="0" tint="-0.14999847407452621"/>
      <name val="Tahoma"/>
      <family val="2"/>
    </font>
    <font>
      <b/>
      <sz val="10"/>
      <color rgb="FF00B0F0"/>
      <name val="Tahoma"/>
      <family val="2"/>
    </font>
    <font>
      <sz val="12"/>
      <name val="Arial"/>
      <family val="2"/>
    </font>
    <font>
      <b/>
      <sz val="14"/>
      <color rgb="FFFF0000"/>
      <name val="Arial Narrow"/>
      <family val="2"/>
    </font>
    <font>
      <sz val="9"/>
      <color theme="1"/>
      <name val="Arial Narrow"/>
      <family val="2"/>
    </font>
    <font>
      <b/>
      <sz val="12"/>
      <color rgb="FFFF0000"/>
      <name val="Arial"/>
      <family val="2"/>
    </font>
    <font>
      <sz val="9"/>
      <color theme="1"/>
      <name val="Tahoma"/>
      <family val="2"/>
    </font>
    <font>
      <sz val="11"/>
      <color rgb="FFFF0000"/>
      <name val="Arial"/>
      <family val="2"/>
    </font>
    <font>
      <sz val="14"/>
      <color rgb="FFFF0000"/>
      <name val="Arial"/>
      <family val="2"/>
    </font>
    <font>
      <sz val="9"/>
      <name val="Arial Narrow"/>
      <family val="2"/>
    </font>
    <font>
      <b/>
      <sz val="11"/>
      <name val="Arial Narrow"/>
      <family val="2"/>
    </font>
    <font>
      <sz val="10"/>
      <color rgb="FF000000"/>
      <name val="Arial Narrow"/>
      <family val="2"/>
    </font>
    <font>
      <i/>
      <sz val="10"/>
      <name val="Arial Narrow"/>
      <family val="2"/>
    </font>
    <font>
      <sz val="8"/>
      <name val="Arial Narrow"/>
      <family val="2"/>
    </font>
    <font>
      <b/>
      <sz val="14"/>
      <color indexed="58"/>
      <name val="Arial Narrow"/>
      <family val="2"/>
    </font>
    <font>
      <b/>
      <sz val="12"/>
      <color indexed="9"/>
      <name val="Arial Narrow"/>
      <family val="2"/>
    </font>
    <font>
      <sz val="11"/>
      <color indexed="8"/>
      <name val="Calibri"/>
      <family val="2"/>
    </font>
    <font>
      <b/>
      <i/>
      <sz val="12"/>
      <name val="Arial Narrow"/>
      <family val="2"/>
    </font>
  </fonts>
  <fills count="13">
    <fill>
      <patternFill patternType="none"/>
    </fill>
    <fill>
      <patternFill patternType="gray125"/>
    </fill>
    <fill>
      <patternFill patternType="solid">
        <fgColor rgb="FFFABF8F"/>
        <bgColor indexed="64"/>
      </patternFill>
    </fill>
    <fill>
      <patternFill patternType="solid">
        <fgColor rgb="FFEB700B"/>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FFFF"/>
        <bgColor indexed="64"/>
      </patternFill>
    </fill>
    <fill>
      <patternFill patternType="solid">
        <fgColor rgb="FFFABD8A"/>
        <bgColor indexed="64"/>
      </patternFill>
    </fill>
    <fill>
      <patternFill patternType="solid">
        <fgColor rgb="FFF47914"/>
        <bgColor indexed="64"/>
      </patternFill>
    </fill>
    <fill>
      <patternFill patternType="solid">
        <fgColor indexed="9"/>
        <bgColor indexed="64"/>
      </patternFill>
    </fill>
    <fill>
      <patternFill patternType="solid">
        <fgColor rgb="FF00B0F0"/>
        <bgColor indexed="64"/>
      </patternFill>
    </fill>
    <fill>
      <patternFill patternType="solid">
        <fgColor indexed="22"/>
        <bgColor indexed="64"/>
      </patternFill>
    </fill>
  </fills>
  <borders count="11">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8">
    <xf numFmtId="0" fontId="0" fillId="0" borderId="0"/>
    <xf numFmtId="0" fontId="10" fillId="0" borderId="0"/>
    <xf numFmtId="44" fontId="10" fillId="0" borderId="0" applyFont="0" applyFill="0" applyBorder="0" applyAlignment="0" applyProtection="0"/>
    <xf numFmtId="44"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8" fillId="0" borderId="0"/>
    <xf numFmtId="0" fontId="8" fillId="0" borderId="0"/>
    <xf numFmtId="0" fontId="40" fillId="0" borderId="0"/>
    <xf numFmtId="0" fontId="41" fillId="0" borderId="0"/>
    <xf numFmtId="0" fontId="7" fillId="0" borderId="0"/>
    <xf numFmtId="44" fontId="7"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5" fillId="0" borderId="0"/>
    <xf numFmtId="0" fontId="14"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9" fillId="0" borderId="0"/>
    <xf numFmtId="0" fontId="14" fillId="0" borderId="0"/>
    <xf numFmtId="9" fontId="41" fillId="0" borderId="0" applyFont="0" applyFill="0" applyBorder="0" applyAlignment="0" applyProtection="0"/>
    <xf numFmtId="43" fontId="41"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4" fontId="110" fillId="0" borderId="0" applyFont="0" applyFill="0" applyBorder="0" applyAlignment="0" applyProtection="0"/>
    <xf numFmtId="0" fontId="3" fillId="0" borderId="0"/>
    <xf numFmtId="0" fontId="14" fillId="0" borderId="0"/>
    <xf numFmtId="0" fontId="2" fillId="0" borderId="0"/>
    <xf numFmtId="0" fontId="2" fillId="0" borderId="0"/>
    <xf numFmtId="44" fontId="2" fillId="0" borderId="0" applyFont="0" applyFill="0" applyBorder="0" applyAlignment="0" applyProtection="0"/>
  </cellStyleXfs>
  <cellXfs count="1674">
    <xf numFmtId="0" fontId="0" fillId="0" borderId="0" xfId="0"/>
    <xf numFmtId="0" fontId="10" fillId="0" borderId="0" xfId="1"/>
    <xf numFmtId="0" fontId="12" fillId="0" borderId="0" xfId="1" applyFont="1" applyBorder="1" applyAlignment="1">
      <alignment horizontal="left" vertical="center" wrapText="1"/>
    </xf>
    <xf numFmtId="0" fontId="12" fillId="0" borderId="0" xfId="0" applyFont="1"/>
    <xf numFmtId="44" fontId="0" fillId="0" borderId="0" xfId="3" applyFont="1"/>
    <xf numFmtId="0" fontId="12" fillId="0" borderId="0" xfId="0" applyFont="1" applyFill="1" applyBorder="1" applyAlignment="1">
      <alignment horizontal="left" vertical="center" wrapText="1"/>
    </xf>
    <xf numFmtId="0" fontId="16" fillId="0" borderId="0" xfId="1" applyFont="1" applyAlignment="1">
      <alignment vertical="center"/>
    </xf>
    <xf numFmtId="4" fontId="16" fillId="0" borderId="0" xfId="1" applyNumberFormat="1" applyFont="1" applyAlignment="1">
      <alignment vertical="center"/>
    </xf>
    <xf numFmtId="0" fontId="12" fillId="0" borderId="0" xfId="0" applyFont="1" applyFill="1" applyBorder="1" applyAlignment="1">
      <alignment horizontal="left" vertical="center"/>
    </xf>
    <xf numFmtId="0" fontId="12" fillId="0" borderId="0" xfId="0" applyFont="1" applyBorder="1"/>
    <xf numFmtId="0" fontId="11" fillId="0" borderId="0" xfId="0" applyFont="1" applyBorder="1"/>
    <xf numFmtId="0" fontId="15" fillId="0" borderId="0" xfId="0" applyFont="1" applyAlignment="1">
      <alignment wrapText="1"/>
    </xf>
    <xf numFmtId="0" fontId="18" fillId="0" borderId="0" xfId="0" applyFont="1"/>
    <xf numFmtId="0" fontId="18" fillId="0" borderId="0" xfId="1" applyFont="1"/>
    <xf numFmtId="0" fontId="17" fillId="0" borderId="0" xfId="1" applyFont="1"/>
    <xf numFmtId="44" fontId="19" fillId="3" borderId="2" xfId="3" applyFont="1" applyFill="1" applyBorder="1" applyAlignment="1">
      <alignment horizontal="right" vertical="center" wrapText="1"/>
    </xf>
    <xf numFmtId="164" fontId="19" fillId="3" borderId="2" xfId="1" applyNumberFormat="1" applyFont="1" applyFill="1" applyBorder="1" applyAlignment="1">
      <alignment horizontal="center" vertical="center" wrapText="1"/>
    </xf>
    <xf numFmtId="164" fontId="19" fillId="3" borderId="2" xfId="1" applyNumberFormat="1" applyFont="1" applyFill="1" applyBorder="1" applyAlignment="1">
      <alignment horizontal="right" vertical="center" wrapText="1"/>
    </xf>
    <xf numFmtId="0" fontId="18" fillId="0" borderId="0" xfId="0" applyFont="1" applyAlignment="1">
      <alignment wrapText="1"/>
    </xf>
    <xf numFmtId="164" fontId="18" fillId="4" borderId="0" xfId="2" applyNumberFormat="1" applyFont="1" applyFill="1" applyBorder="1" applyAlignment="1">
      <alignment horizontal="right" vertical="center" wrapText="1"/>
    </xf>
    <xf numFmtId="164" fontId="18" fillId="4" borderId="0" xfId="2" applyNumberFormat="1" applyFont="1" applyFill="1" applyBorder="1" applyAlignment="1">
      <alignment horizontal="center" vertical="center" wrapText="1"/>
    </xf>
    <xf numFmtId="1" fontId="18" fillId="4" borderId="0" xfId="2" applyNumberFormat="1"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8" fillId="4" borderId="0" xfId="0" applyFont="1" applyFill="1" applyAlignment="1">
      <alignment wrapText="1"/>
    </xf>
    <xf numFmtId="0" fontId="20" fillId="0" borderId="0" xfId="1" applyFont="1" applyBorder="1" applyAlignment="1">
      <alignment horizontal="left" vertical="center" wrapText="1"/>
    </xf>
    <xf numFmtId="0" fontId="18" fillId="0" borderId="0" xfId="1" applyFont="1" applyBorder="1" applyAlignment="1">
      <alignment horizontal="left" vertical="center" wrapText="1"/>
    </xf>
    <xf numFmtId="0" fontId="18" fillId="0" borderId="3" xfId="0" applyFont="1" applyFill="1" applyBorder="1" applyAlignment="1">
      <alignment horizontal="left" vertical="center" wrapText="1"/>
    </xf>
    <xf numFmtId="0" fontId="18" fillId="0" borderId="3" xfId="1" applyFont="1" applyBorder="1" applyAlignment="1">
      <alignment horizontal="left" vertical="center" wrapText="1"/>
    </xf>
    <xf numFmtId="164" fontId="18" fillId="4" borderId="3" xfId="2" applyNumberFormat="1" applyFont="1" applyFill="1" applyBorder="1" applyAlignment="1">
      <alignment horizontal="right" vertical="center" wrapText="1"/>
    </xf>
    <xf numFmtId="164" fontId="18" fillId="4" borderId="3" xfId="2" applyNumberFormat="1" applyFont="1" applyFill="1" applyBorder="1" applyAlignment="1">
      <alignment horizontal="center" vertical="center" wrapText="1"/>
    </xf>
    <xf numFmtId="1" fontId="18" fillId="4" borderId="3" xfId="2" applyNumberFormat="1" applyFont="1" applyFill="1" applyBorder="1" applyAlignment="1">
      <alignment horizontal="center" vertical="center" wrapText="1"/>
    </xf>
    <xf numFmtId="0" fontId="18" fillId="0" borderId="0" xfId="0" applyFont="1" applyBorder="1"/>
    <xf numFmtId="0" fontId="21" fillId="0" borderId="0" xfId="1" applyFont="1" applyAlignment="1">
      <alignment vertical="center"/>
    </xf>
    <xf numFmtId="0" fontId="21" fillId="0" borderId="0" xfId="1" applyFont="1" applyAlignment="1">
      <alignment vertical="center" wrapText="1"/>
    </xf>
    <xf numFmtId="0" fontId="22" fillId="0" borderId="0" xfId="1" applyFont="1"/>
    <xf numFmtId="0" fontId="22" fillId="0" borderId="0" xfId="1" applyFont="1" applyAlignment="1">
      <alignment horizontal="right" vertical="center"/>
    </xf>
    <xf numFmtId="0" fontId="21" fillId="0" borderId="0" xfId="1" applyFont="1" applyAlignment="1">
      <alignment horizontal="left" vertical="center" wrapText="1"/>
    </xf>
    <xf numFmtId="0" fontId="22" fillId="0" borderId="0" xfId="1" applyFont="1" applyAlignment="1">
      <alignment horizontal="right" vertical="center" wrapText="1"/>
    </xf>
    <xf numFmtId="0" fontId="21" fillId="0" borderId="0" xfId="1" applyFont="1"/>
    <xf numFmtId="1" fontId="18" fillId="4" borderId="0" xfId="2" applyNumberFormat="1" applyFont="1" applyFill="1" applyBorder="1" applyAlignment="1">
      <alignment horizontal="right" vertical="center" wrapText="1"/>
    </xf>
    <xf numFmtId="0" fontId="19" fillId="3" borderId="3" xfId="1" applyFont="1" applyFill="1" applyBorder="1" applyAlignment="1">
      <alignment horizontal="center" vertical="center" wrapText="1"/>
    </xf>
    <xf numFmtId="0" fontId="22" fillId="0" borderId="0" xfId="0" applyFont="1" applyAlignment="1">
      <alignment horizontal="right"/>
    </xf>
    <xf numFmtId="1" fontId="18" fillId="4" borderId="3" xfId="2" applyNumberFormat="1" applyFont="1" applyFill="1" applyBorder="1" applyAlignment="1">
      <alignment horizontal="right" vertical="center" wrapText="1"/>
    </xf>
    <xf numFmtId="1" fontId="19" fillId="3" borderId="2" xfId="1" applyNumberFormat="1" applyFont="1" applyFill="1" applyBorder="1" applyAlignment="1">
      <alignment horizontal="right" vertical="center" wrapText="1"/>
    </xf>
    <xf numFmtId="0" fontId="18" fillId="0" borderId="1" xfId="1" applyFont="1" applyBorder="1" applyAlignment="1">
      <alignment horizontal="left" vertical="center" wrapText="1"/>
    </xf>
    <xf numFmtId="164" fontId="18" fillId="4" borderId="1" xfId="2" applyNumberFormat="1" applyFont="1" applyFill="1" applyBorder="1" applyAlignment="1">
      <alignment horizontal="right" vertical="center" wrapText="1"/>
    </xf>
    <xf numFmtId="164" fontId="18" fillId="4" borderId="1" xfId="2" applyNumberFormat="1" applyFont="1" applyFill="1" applyBorder="1" applyAlignment="1">
      <alignment horizontal="center" vertical="center" wrapText="1"/>
    </xf>
    <xf numFmtId="1" fontId="18" fillId="4" borderId="1" xfId="2" applyNumberFormat="1" applyFont="1" applyFill="1" applyBorder="1" applyAlignment="1">
      <alignment horizontal="right" vertical="center" wrapText="1"/>
    </xf>
    <xf numFmtId="1" fontId="18" fillId="4" borderId="1" xfId="2" applyNumberFormat="1" applyFont="1" applyFill="1" applyBorder="1" applyAlignment="1">
      <alignment horizontal="center" vertical="center" wrapText="1"/>
    </xf>
    <xf numFmtId="164" fontId="18" fillId="4" borderId="0" xfId="2" applyNumberFormat="1" applyFont="1" applyFill="1" applyBorder="1" applyAlignment="1">
      <alignment horizontal="right" vertical="center"/>
    </xf>
    <xf numFmtId="0" fontId="18" fillId="0" borderId="0" xfId="1" applyFont="1" applyAlignment="1">
      <alignment vertical="center"/>
    </xf>
    <xf numFmtId="4" fontId="18" fillId="0" borderId="0" xfId="1" applyNumberFormat="1" applyFont="1" applyAlignment="1">
      <alignment vertical="center"/>
    </xf>
    <xf numFmtId="0" fontId="19" fillId="3" borderId="2" xfId="1" applyFont="1" applyFill="1" applyBorder="1" applyAlignment="1">
      <alignment vertical="center" wrapText="1"/>
    </xf>
    <xf numFmtId="0" fontId="19" fillId="3" borderId="2" xfId="1" applyFont="1" applyFill="1" applyBorder="1" applyAlignment="1">
      <alignment horizontal="center" vertical="center" wrapText="1"/>
    </xf>
    <xf numFmtId="164" fontId="18" fillId="0" borderId="0" xfId="0" applyNumberFormat="1" applyFont="1" applyFill="1" applyBorder="1" applyAlignment="1">
      <alignment horizontal="right" vertical="center" wrapText="1"/>
    </xf>
    <xf numFmtId="0" fontId="18" fillId="0" borderId="0" xfId="0" applyFont="1" applyBorder="1" applyAlignment="1">
      <alignment wrapText="1"/>
    </xf>
    <xf numFmtId="0" fontId="18" fillId="0" borderId="3" xfId="0" applyFont="1" applyBorder="1" applyAlignment="1">
      <alignment wrapText="1"/>
    </xf>
    <xf numFmtId="164" fontId="18" fillId="4" borderId="3" xfId="2" applyNumberFormat="1" applyFont="1" applyFill="1" applyBorder="1" applyAlignment="1">
      <alignment horizontal="right" vertical="center"/>
    </xf>
    <xf numFmtId="164" fontId="18" fillId="0" borderId="3" xfId="0" applyNumberFormat="1" applyFont="1" applyFill="1" applyBorder="1" applyAlignment="1">
      <alignment horizontal="right" vertical="center" wrapText="1"/>
    </xf>
    <xf numFmtId="0" fontId="17" fillId="2" borderId="3" xfId="1" applyFont="1" applyFill="1" applyBorder="1" applyAlignment="1">
      <alignment vertical="center" wrapText="1"/>
    </xf>
    <xf numFmtId="0" fontId="17" fillId="2" borderId="3" xfId="1" applyFont="1" applyFill="1" applyBorder="1" applyAlignment="1">
      <alignment horizontal="right" vertical="center" wrapText="1"/>
    </xf>
    <xf numFmtId="0" fontId="18" fillId="2" borderId="4" xfId="0" applyFont="1" applyFill="1" applyBorder="1" applyAlignment="1">
      <alignment horizontal="left" vertical="center"/>
    </xf>
    <xf numFmtId="0" fontId="18" fillId="2" borderId="5" xfId="0" applyFont="1" applyFill="1" applyBorder="1" applyAlignment="1">
      <alignment horizontal="left" vertical="center"/>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xf>
    <xf numFmtId="0" fontId="18" fillId="2" borderId="4" xfId="1" applyFont="1" applyFill="1" applyBorder="1" applyAlignment="1">
      <alignment horizontal="left" vertical="center" wrapText="1"/>
    </xf>
    <xf numFmtId="0" fontId="18" fillId="2" borderId="5" xfId="1" applyFont="1" applyFill="1" applyBorder="1" applyAlignment="1">
      <alignment horizontal="left" vertical="center" wrapText="1"/>
    </xf>
    <xf numFmtId="0" fontId="20" fillId="2" borderId="5" xfId="1" applyFont="1" applyFill="1" applyBorder="1" applyAlignment="1">
      <alignment horizontal="left" vertical="center" wrapText="1"/>
    </xf>
    <xf numFmtId="0" fontId="18" fillId="2" borderId="6" xfId="1"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4" xfId="0" applyFont="1" applyFill="1" applyBorder="1" applyAlignment="1">
      <alignment vertical="center" wrapText="1"/>
    </xf>
    <xf numFmtId="0" fontId="21" fillId="0" borderId="0" xfId="9" applyFont="1"/>
    <xf numFmtId="0" fontId="22" fillId="0" borderId="0" xfId="9" applyFont="1"/>
    <xf numFmtId="0" fontId="22" fillId="0" borderId="0" xfId="9" applyFont="1" applyAlignment="1">
      <alignment horizontal="right"/>
    </xf>
    <xf numFmtId="0" fontId="8" fillId="0" borderId="0" xfId="9"/>
    <xf numFmtId="0" fontId="18" fillId="0" borderId="0" xfId="9" applyFont="1"/>
    <xf numFmtId="0" fontId="25" fillId="2" borderId="2" xfId="9" applyFont="1" applyFill="1" applyBorder="1" applyAlignment="1">
      <alignment horizontal="center" vertical="center" wrapText="1" readingOrder="1"/>
    </xf>
    <xf numFmtId="0" fontId="26" fillId="2" borderId="2" xfId="9" applyFont="1" applyFill="1" applyBorder="1" applyAlignment="1">
      <alignment horizontal="center" vertical="center" wrapText="1" readingOrder="1"/>
    </xf>
    <xf numFmtId="0" fontId="25" fillId="2" borderId="4" xfId="9" applyFont="1" applyFill="1" applyBorder="1" applyAlignment="1">
      <alignment horizontal="left" vertical="center" wrapText="1" readingOrder="1"/>
    </xf>
    <xf numFmtId="0" fontId="20" fillId="0" borderId="0" xfId="9" applyFont="1" applyFill="1" applyBorder="1" applyAlignment="1">
      <alignment horizontal="center" vertical="center" wrapText="1" readingOrder="1"/>
    </xf>
    <xf numFmtId="0" fontId="20" fillId="0" borderId="0" xfId="9" applyFont="1" applyFill="1" applyBorder="1" applyAlignment="1">
      <alignment horizontal="right" vertical="center" wrapText="1" readingOrder="1"/>
    </xf>
    <xf numFmtId="165" fontId="20" fillId="0" borderId="0" xfId="9" applyNumberFormat="1" applyFont="1" applyFill="1" applyBorder="1" applyAlignment="1">
      <alignment horizontal="right" vertical="center" wrapText="1" readingOrder="1"/>
    </xf>
    <xf numFmtId="8" fontId="27" fillId="0" borderId="0" xfId="9" applyNumberFormat="1" applyFont="1" applyFill="1" applyBorder="1" applyAlignment="1">
      <alignment horizontal="center" vertical="center" wrapText="1" readingOrder="1"/>
    </xf>
    <xf numFmtId="0" fontId="25" fillId="2" borderId="5" xfId="9" applyFont="1" applyFill="1" applyBorder="1" applyAlignment="1">
      <alignment horizontal="left" vertical="center" wrapText="1" readingOrder="1"/>
    </xf>
    <xf numFmtId="0" fontId="25" fillId="2" borderId="6" xfId="9" applyFont="1" applyFill="1" applyBorder="1" applyAlignment="1">
      <alignment horizontal="left" vertical="center" wrapText="1" readingOrder="1"/>
    </xf>
    <xf numFmtId="0" fontId="20" fillId="0" borderId="3" xfId="9" applyFont="1" applyFill="1" applyBorder="1" applyAlignment="1">
      <alignment horizontal="center" vertical="center" wrapText="1" readingOrder="1"/>
    </xf>
    <xf numFmtId="0" fontId="20" fillId="0" borderId="3" xfId="9" applyFont="1" applyFill="1" applyBorder="1" applyAlignment="1">
      <alignment horizontal="right" vertical="center" wrapText="1" readingOrder="1"/>
    </xf>
    <xf numFmtId="165" fontId="20" fillId="0" borderId="3" xfId="9" applyNumberFormat="1" applyFont="1" applyFill="1" applyBorder="1" applyAlignment="1">
      <alignment horizontal="right" vertical="center" wrapText="1" readingOrder="1"/>
    </xf>
    <xf numFmtId="8" fontId="27" fillId="0" borderId="3" xfId="9" applyNumberFormat="1" applyFont="1" applyFill="1" applyBorder="1" applyAlignment="1">
      <alignment horizontal="center" vertical="center" wrapText="1" readingOrder="1"/>
    </xf>
    <xf numFmtId="0" fontId="21" fillId="0" borderId="0" xfId="9" applyFont="1" applyAlignment="1">
      <alignment vertical="center" wrapText="1"/>
    </xf>
    <xf numFmtId="0" fontId="22" fillId="0" borderId="0" xfId="9" applyFont="1" applyAlignment="1">
      <alignment horizontal="right" vertical="center"/>
    </xf>
    <xf numFmtId="0" fontId="21" fillId="0" borderId="0" xfId="9" applyFont="1" applyAlignment="1">
      <alignment horizontal="left" vertical="center" wrapText="1"/>
    </xf>
    <xf numFmtId="0" fontId="17" fillId="0" borderId="0" xfId="9" applyFont="1" applyBorder="1" applyAlignment="1">
      <alignment vertical="center"/>
    </xf>
    <xf numFmtId="0" fontId="28" fillId="5" borderId="1" xfId="9" applyFont="1" applyFill="1" applyBorder="1" applyAlignment="1">
      <alignment horizontal="center" vertical="center"/>
    </xf>
    <xf numFmtId="0" fontId="28" fillId="5" borderId="1" xfId="9" applyFont="1" applyFill="1" applyBorder="1" applyAlignment="1">
      <alignment horizontal="right" vertical="center"/>
    </xf>
    <xf numFmtId="0" fontId="28" fillId="5" borderId="1" xfId="9" applyFont="1" applyFill="1" applyBorder="1" applyAlignment="1">
      <alignment vertical="center"/>
    </xf>
    <xf numFmtId="0" fontId="19" fillId="3" borderId="2" xfId="9" applyFont="1" applyFill="1" applyBorder="1" applyAlignment="1">
      <alignment horizontal="center" vertical="center"/>
    </xf>
    <xf numFmtId="165" fontId="19" fillId="3" borderId="2" xfId="9" applyNumberFormat="1" applyFont="1" applyFill="1" applyBorder="1" applyAlignment="1">
      <alignment vertical="center"/>
    </xf>
    <xf numFmtId="4" fontId="19" fillId="3" borderId="2" xfId="9" applyNumberFormat="1" applyFont="1" applyFill="1" applyBorder="1" applyAlignment="1">
      <alignment vertical="center"/>
    </xf>
    <xf numFmtId="0" fontId="29" fillId="2" borderId="4" xfId="9" applyFont="1" applyFill="1" applyBorder="1" applyAlignment="1">
      <alignment horizontal="left" vertical="center" wrapText="1"/>
    </xf>
    <xf numFmtId="0" fontId="29" fillId="0" borderId="0" xfId="9" applyFont="1" applyBorder="1" applyAlignment="1">
      <alignment horizontal="left" vertical="center" wrapText="1"/>
    </xf>
    <xf numFmtId="165" fontId="29" fillId="0" borderId="0" xfId="9" applyNumberFormat="1" applyFont="1" applyBorder="1" applyAlignment="1">
      <alignment horizontal="right" vertical="center"/>
    </xf>
    <xf numFmtId="0" fontId="18" fillId="0" borderId="0" xfId="9" applyFont="1" applyFill="1" applyBorder="1"/>
    <xf numFmtId="0" fontId="29" fillId="2" borderId="5" xfId="9" applyFont="1" applyFill="1" applyBorder="1" applyAlignment="1">
      <alignment horizontal="left" vertical="center" wrapText="1"/>
    </xf>
    <xf numFmtId="0" fontId="29" fillId="2" borderId="6" xfId="9" applyFont="1" applyFill="1" applyBorder="1" applyAlignment="1">
      <alignment horizontal="left" vertical="center" wrapText="1"/>
    </xf>
    <xf numFmtId="0" fontId="29" fillId="0" borderId="3" xfId="9" applyFont="1" applyBorder="1" applyAlignment="1">
      <alignment horizontal="left" vertical="center" wrapText="1"/>
    </xf>
    <xf numFmtId="165" fontId="29" fillId="0" borderId="3" xfId="9" applyNumberFormat="1" applyFont="1" applyBorder="1" applyAlignment="1">
      <alignment horizontal="right" vertical="center"/>
    </xf>
    <xf numFmtId="0" fontId="18" fillId="0" borderId="3" xfId="9" applyFont="1" applyFill="1" applyBorder="1"/>
    <xf numFmtId="0" fontId="18" fillId="0" borderId="0" xfId="9" applyFont="1" applyBorder="1"/>
    <xf numFmtId="0" fontId="21" fillId="0" borderId="0" xfId="9" applyFont="1" applyBorder="1" applyAlignment="1">
      <alignment vertical="center" wrapText="1"/>
    </xf>
    <xf numFmtId="0" fontId="22" fillId="0" borderId="0" xfId="9" applyFont="1" applyBorder="1" applyAlignment="1">
      <alignment horizontal="right"/>
    </xf>
    <xf numFmtId="0" fontId="22" fillId="0" borderId="0" xfId="9" applyFont="1" applyBorder="1"/>
    <xf numFmtId="0" fontId="21" fillId="0" borderId="0" xfId="9" applyFont="1" applyBorder="1" applyAlignment="1">
      <alignment horizontal="left" vertical="center" wrapText="1"/>
    </xf>
    <xf numFmtId="0" fontId="28" fillId="2" borderId="2" xfId="9" applyFont="1" applyFill="1" applyBorder="1" applyAlignment="1">
      <alignment horizontal="center" vertical="center"/>
    </xf>
    <xf numFmtId="0" fontId="28" fillId="2" borderId="2" xfId="9" applyFont="1" applyFill="1" applyBorder="1" applyAlignment="1">
      <alignment horizontal="center" vertical="center" wrapText="1"/>
    </xf>
    <xf numFmtId="0" fontId="30" fillId="0" borderId="0" xfId="9" applyFont="1" applyFill="1" applyBorder="1" applyAlignment="1">
      <alignment horizontal="center" vertical="center" wrapText="1"/>
    </xf>
    <xf numFmtId="165" fontId="31" fillId="0" borderId="0" xfId="9" applyNumberFormat="1" applyFont="1" applyBorder="1" applyAlignment="1">
      <alignment horizontal="right" vertical="center"/>
    </xf>
    <xf numFmtId="0" fontId="32" fillId="0" borderId="0" xfId="9" applyFont="1" applyAlignment="1">
      <alignment horizontal="right" vertical="center"/>
    </xf>
    <xf numFmtId="0" fontId="21" fillId="0" borderId="0" xfId="9" applyFont="1" applyBorder="1" applyAlignment="1">
      <alignment horizontal="left" vertical="center"/>
    </xf>
    <xf numFmtId="0" fontId="21" fillId="0" borderId="0" xfId="9" applyFont="1" applyBorder="1" applyAlignment="1">
      <alignment vertical="center"/>
    </xf>
    <xf numFmtId="0" fontId="33" fillId="0" borderId="0" xfId="9" applyFont="1" applyBorder="1" applyAlignment="1">
      <alignment vertical="center"/>
    </xf>
    <xf numFmtId="0" fontId="28" fillId="5" borderId="2" xfId="9" applyFont="1" applyFill="1" applyBorder="1" applyAlignment="1">
      <alignment horizontal="center" vertical="center"/>
    </xf>
    <xf numFmtId="0" fontId="28" fillId="5" borderId="2" xfId="9" applyFont="1" applyFill="1" applyBorder="1" applyAlignment="1">
      <alignment horizontal="right" vertical="center" wrapText="1"/>
    </xf>
    <xf numFmtId="0" fontId="34" fillId="2" borderId="2" xfId="9" applyFont="1" applyFill="1" applyBorder="1" applyAlignment="1">
      <alignment vertical="center" wrapText="1"/>
    </xf>
    <xf numFmtId="4" fontId="35" fillId="3" borderId="2" xfId="9" applyNumberFormat="1" applyFont="1" applyFill="1" applyBorder="1" applyAlignment="1">
      <alignment vertical="center"/>
    </xf>
    <xf numFmtId="0" fontId="8" fillId="0" borderId="0" xfId="9" applyFill="1" applyBorder="1"/>
    <xf numFmtId="0" fontId="8" fillId="0" borderId="3" xfId="9" applyFill="1" applyBorder="1"/>
    <xf numFmtId="0" fontId="36" fillId="0" borderId="0" xfId="9" applyFont="1" applyFill="1" applyBorder="1" applyAlignment="1">
      <alignment horizontal="right" vertical="center"/>
    </xf>
    <xf numFmtId="0" fontId="37" fillId="0" borderId="0" xfId="9" applyFont="1" applyFill="1" applyBorder="1" applyAlignment="1">
      <alignment horizontal="center" vertical="center" wrapText="1"/>
    </xf>
    <xf numFmtId="4" fontId="36" fillId="0" borderId="0" xfId="9" applyNumberFormat="1" applyFont="1" applyFill="1" applyBorder="1" applyAlignment="1">
      <alignment horizontal="right" vertical="center"/>
    </xf>
    <xf numFmtId="4" fontId="38" fillId="0" borderId="0" xfId="9" applyNumberFormat="1" applyFont="1" applyFill="1" applyBorder="1" applyAlignment="1">
      <alignment horizontal="right" vertical="center"/>
    </xf>
    <xf numFmtId="0" fontId="17" fillId="0" borderId="0" xfId="9" applyFont="1" applyBorder="1" applyAlignment="1">
      <alignment horizontal="left" vertical="center" wrapText="1"/>
    </xf>
    <xf numFmtId="0" fontId="17" fillId="0" borderId="0" xfId="9" applyFont="1" applyBorder="1" applyAlignment="1">
      <alignment vertical="center" wrapText="1"/>
    </xf>
    <xf numFmtId="4" fontId="29" fillId="0" borderId="0" xfId="9" applyNumberFormat="1" applyFont="1" applyFill="1" applyBorder="1" applyAlignment="1">
      <alignment horizontal="right" vertical="center"/>
    </xf>
    <xf numFmtId="4" fontId="29" fillId="2" borderId="2" xfId="9" applyNumberFormat="1" applyFont="1" applyFill="1" applyBorder="1" applyAlignment="1">
      <alignment horizontal="right" vertical="center"/>
    </xf>
    <xf numFmtId="0" fontId="29" fillId="0" borderId="0" xfId="9" applyFont="1" applyBorder="1" applyAlignment="1">
      <alignment vertical="center" wrapText="1"/>
    </xf>
    <xf numFmtId="0" fontId="29" fillId="0" borderId="0" xfId="9" applyFont="1" applyBorder="1" applyAlignment="1">
      <alignment vertical="center"/>
    </xf>
    <xf numFmtId="0" fontId="29" fillId="0" borderId="0" xfId="9" applyFont="1" applyFill="1" applyBorder="1" applyAlignment="1">
      <alignment horizontal="left" vertical="center" wrapText="1"/>
    </xf>
    <xf numFmtId="165" fontId="19" fillId="3" borderId="2" xfId="9" applyNumberFormat="1" applyFont="1" applyFill="1" applyBorder="1" applyAlignment="1">
      <alignment horizontal="right" vertical="center"/>
    </xf>
    <xf numFmtId="0" fontId="20" fillId="2" borderId="4" xfId="9" applyFont="1" applyFill="1" applyBorder="1" applyAlignment="1">
      <alignment vertical="center" wrapText="1"/>
    </xf>
    <xf numFmtId="0" fontId="20" fillId="0" borderId="0" xfId="9" applyFont="1" applyBorder="1" applyAlignment="1">
      <alignment vertical="center" wrapText="1"/>
    </xf>
    <xf numFmtId="0" fontId="12" fillId="0" borderId="0" xfId="9" applyFont="1" applyFill="1" applyBorder="1"/>
    <xf numFmtId="0" fontId="20" fillId="2" borderId="5" xfId="9" applyFont="1" applyFill="1" applyBorder="1" applyAlignment="1">
      <alignment vertical="center" wrapText="1"/>
    </xf>
    <xf numFmtId="0" fontId="20" fillId="0" borderId="0" xfId="9" applyFont="1" applyFill="1" applyBorder="1" applyAlignment="1">
      <alignment vertical="center" wrapText="1"/>
    </xf>
    <xf numFmtId="165" fontId="8" fillId="0" borderId="0" xfId="9" applyNumberFormat="1"/>
    <xf numFmtId="0" fontId="20" fillId="2" borderId="6" xfId="9" applyFont="1" applyFill="1" applyBorder="1" applyAlignment="1">
      <alignment vertical="center" wrapText="1"/>
    </xf>
    <xf numFmtId="0" fontId="31" fillId="0" borderId="0" xfId="9" applyFont="1" applyBorder="1" applyAlignment="1">
      <alignment horizontal="left" vertical="center" wrapText="1"/>
    </xf>
    <xf numFmtId="0" fontId="22" fillId="0" borderId="0" xfId="9" applyFont="1" applyFill="1" applyBorder="1" applyAlignment="1">
      <alignment horizontal="right" vertical="center"/>
    </xf>
    <xf numFmtId="0" fontId="39" fillId="0" borderId="0" xfId="9" applyFont="1" applyFill="1" applyBorder="1" applyAlignment="1">
      <alignment vertical="center"/>
    </xf>
    <xf numFmtId="0" fontId="17" fillId="0" borderId="0" xfId="9" applyFont="1" applyFill="1" applyBorder="1" applyAlignment="1">
      <alignment vertical="center"/>
    </xf>
    <xf numFmtId="0" fontId="17" fillId="0" borderId="0" xfId="9" applyFont="1" applyBorder="1" applyAlignment="1">
      <alignment horizontal="center" vertical="center" wrapText="1"/>
    </xf>
    <xf numFmtId="0" fontId="30" fillId="0" borderId="0" xfId="9" applyFont="1" applyFill="1" applyBorder="1" applyAlignment="1">
      <alignment horizontal="center" vertical="center"/>
    </xf>
    <xf numFmtId="165" fontId="29" fillId="0" borderId="0" xfId="9" applyNumberFormat="1" applyFont="1" applyFill="1" applyBorder="1" applyAlignment="1">
      <alignment horizontal="right" vertical="center"/>
    </xf>
    <xf numFmtId="165" fontId="31" fillId="0" borderId="0" xfId="9" applyNumberFormat="1" applyFont="1" applyFill="1" applyBorder="1" applyAlignment="1">
      <alignment horizontal="right" vertical="center"/>
    </xf>
    <xf numFmtId="0" fontId="29" fillId="0" borderId="1" xfId="9" applyFont="1" applyBorder="1" applyAlignment="1">
      <alignment horizontal="left" vertical="center" wrapText="1"/>
    </xf>
    <xf numFmtId="165" fontId="29" fillId="0" borderId="1" xfId="9" applyNumberFormat="1" applyFont="1" applyFill="1" applyBorder="1" applyAlignment="1">
      <alignment horizontal="right" vertical="center"/>
    </xf>
    <xf numFmtId="0" fontId="31" fillId="0" borderId="0" xfId="9" applyFont="1" applyFill="1" applyBorder="1" applyAlignment="1">
      <alignment horizontal="left" vertical="center"/>
    </xf>
    <xf numFmtId="0" fontId="8" fillId="0" borderId="0" xfId="9" applyFill="1" applyBorder="1" applyAlignment="1"/>
    <xf numFmtId="165" fontId="8" fillId="0" borderId="0" xfId="9" applyNumberFormat="1" applyFill="1" applyBorder="1" applyAlignment="1"/>
    <xf numFmtId="4" fontId="8" fillId="0" borderId="0" xfId="9" applyNumberFormat="1" applyFill="1" applyBorder="1" applyAlignment="1"/>
    <xf numFmtId="0" fontId="21" fillId="0" borderId="0" xfId="10" applyFont="1" applyAlignment="1">
      <alignment vertical="center"/>
    </xf>
    <xf numFmtId="0" fontId="21" fillId="0" borderId="0" xfId="10" applyFont="1" applyAlignment="1">
      <alignment vertical="center" wrapText="1"/>
    </xf>
    <xf numFmtId="0" fontId="22" fillId="0" borderId="0" xfId="10" applyFont="1" applyAlignment="1">
      <alignment horizontal="right" vertical="center"/>
    </xf>
    <xf numFmtId="0" fontId="8" fillId="0" borderId="0" xfId="10"/>
    <xf numFmtId="0" fontId="24" fillId="0" borderId="0" xfId="10" applyFont="1" applyAlignment="1">
      <alignment horizontal="left" vertical="center"/>
    </xf>
    <xf numFmtId="0" fontId="22" fillId="0" borderId="0" xfId="10" applyFont="1"/>
    <xf numFmtId="0" fontId="17" fillId="0" borderId="0" xfId="10" applyFont="1" applyAlignment="1">
      <alignment horizontal="left" vertical="center"/>
    </xf>
    <xf numFmtId="0" fontId="18" fillId="0" borderId="0" xfId="10" applyFont="1"/>
    <xf numFmtId="0" fontId="28" fillId="2" borderId="2" xfId="10" applyFont="1" applyFill="1" applyBorder="1" applyAlignment="1">
      <alignment horizontal="center" vertical="center"/>
    </xf>
    <xf numFmtId="0" fontId="28" fillId="2" borderId="2" xfId="10" applyFont="1" applyFill="1" applyBorder="1" applyAlignment="1">
      <alignment horizontal="right" vertical="center"/>
    </xf>
    <xf numFmtId="164" fontId="29" fillId="0" borderId="1" xfId="10" applyNumberFormat="1" applyFont="1" applyBorder="1" applyAlignment="1">
      <alignment horizontal="right" vertical="center"/>
    </xf>
    <xf numFmtId="0" fontId="18" fillId="0" borderId="1" xfId="10" applyFont="1" applyBorder="1" applyAlignment="1">
      <alignment horizontal="left" vertical="center"/>
    </xf>
    <xf numFmtId="165" fontId="29" fillId="0" borderId="0" xfId="10" applyNumberFormat="1" applyFont="1" applyBorder="1" applyAlignment="1">
      <alignment horizontal="left" vertical="center" wrapText="1"/>
    </xf>
    <xf numFmtId="0" fontId="18" fillId="0" borderId="0" xfId="11" applyFont="1"/>
    <xf numFmtId="0" fontId="18" fillId="0" borderId="0" xfId="10" applyFont="1" applyBorder="1" applyAlignment="1">
      <alignment horizontal="left" vertical="center"/>
    </xf>
    <xf numFmtId="164" fontId="29" fillId="0" borderId="0" xfId="10" applyNumberFormat="1" applyFont="1" applyBorder="1" applyAlignment="1">
      <alignment horizontal="right" vertical="center"/>
    </xf>
    <xf numFmtId="165" fontId="29" fillId="0" borderId="0" xfId="10" applyNumberFormat="1" applyFont="1" applyBorder="1" applyAlignment="1">
      <alignment horizontal="left" vertical="center"/>
    </xf>
    <xf numFmtId="165" fontId="18" fillId="0" borderId="0" xfId="10" applyNumberFormat="1" applyFont="1" applyBorder="1" applyAlignment="1">
      <alignment horizontal="left" vertical="center"/>
    </xf>
    <xf numFmtId="166" fontId="29" fillId="0" borderId="0" xfId="10" applyNumberFormat="1" applyFont="1" applyBorder="1" applyAlignment="1">
      <alignment horizontal="right" vertical="center"/>
    </xf>
    <xf numFmtId="0" fontId="18" fillId="0" borderId="0" xfId="11" applyFont="1" applyBorder="1"/>
    <xf numFmtId="165" fontId="29" fillId="0" borderId="3" xfId="10" applyNumberFormat="1" applyFont="1" applyBorder="1" applyAlignment="1">
      <alignment horizontal="left" vertical="center"/>
    </xf>
    <xf numFmtId="0" fontId="18" fillId="0" borderId="3" xfId="11" applyFont="1" applyBorder="1"/>
    <xf numFmtId="164" fontId="29" fillId="0" borderId="3" xfId="10" applyNumberFormat="1" applyFont="1" applyBorder="1" applyAlignment="1">
      <alignment horizontal="right" vertical="center"/>
    </xf>
    <xf numFmtId="0" fontId="18" fillId="0" borderId="3" xfId="10" applyFont="1" applyBorder="1" applyAlignment="1">
      <alignment horizontal="left" vertical="center"/>
    </xf>
    <xf numFmtId="0" fontId="42" fillId="0" borderId="0" xfId="10" applyFont="1"/>
    <xf numFmtId="0" fontId="21" fillId="0" borderId="0" xfId="10" applyFont="1" applyAlignment="1">
      <alignment horizontal="left" vertical="center"/>
    </xf>
    <xf numFmtId="0" fontId="29" fillId="0" borderId="0" xfId="12" applyFont="1" applyBorder="1"/>
    <xf numFmtId="0" fontId="34" fillId="0" borderId="0" xfId="10" applyFont="1"/>
    <xf numFmtId="164" fontId="29" fillId="0" borderId="0" xfId="10" applyNumberFormat="1" applyFont="1" applyBorder="1" applyAlignment="1">
      <alignment horizontal="left" vertical="center"/>
    </xf>
    <xf numFmtId="0" fontId="18" fillId="0" borderId="0" xfId="11" applyFont="1" applyAlignment="1">
      <alignment horizontal="right" vertical="center"/>
    </xf>
    <xf numFmtId="165" fontId="29" fillId="0" borderId="0" xfId="10" applyNumberFormat="1" applyFont="1" applyBorder="1" applyAlignment="1">
      <alignment horizontal="right" vertical="center"/>
    </xf>
    <xf numFmtId="0" fontId="18" fillId="0" borderId="0" xfId="10" applyFont="1" applyBorder="1" applyAlignment="1">
      <alignment horizontal="right" vertical="center"/>
    </xf>
    <xf numFmtId="165" fontId="29" fillId="0" borderId="0" xfId="10" applyNumberFormat="1" applyFont="1" applyBorder="1" applyAlignment="1">
      <alignment horizontal="right" vertical="center" wrapText="1"/>
    </xf>
    <xf numFmtId="0" fontId="18" fillId="0" borderId="3" xfId="11" applyFont="1" applyBorder="1" applyAlignment="1">
      <alignment horizontal="right" vertical="center"/>
    </xf>
    <xf numFmtId="165" fontId="29" fillId="0" borderId="3" xfId="10" applyNumberFormat="1" applyFont="1" applyBorder="1" applyAlignment="1">
      <alignment horizontal="right" vertical="center"/>
    </xf>
    <xf numFmtId="0" fontId="18" fillId="0" borderId="3" xfId="10" applyFont="1" applyBorder="1" applyAlignment="1">
      <alignment horizontal="right" vertical="center"/>
    </xf>
    <xf numFmtId="165" fontId="31" fillId="0" borderId="0" xfId="10" applyNumberFormat="1" applyFont="1" applyBorder="1" applyAlignment="1">
      <alignment horizontal="left" vertical="center"/>
    </xf>
    <xf numFmtId="0" fontId="40" fillId="0" borderId="0" xfId="11" applyAlignment="1">
      <alignment horizontal="right" vertical="center"/>
    </xf>
    <xf numFmtId="165" fontId="31" fillId="0" borderId="0" xfId="10" applyNumberFormat="1" applyFont="1" applyBorder="1" applyAlignment="1">
      <alignment horizontal="right" vertical="center"/>
    </xf>
    <xf numFmtId="164" fontId="31" fillId="0" borderId="0" xfId="10" applyNumberFormat="1" applyFont="1" applyBorder="1" applyAlignment="1">
      <alignment horizontal="right" vertical="center"/>
    </xf>
    <xf numFmtId="0" fontId="8" fillId="0" borderId="0" xfId="10" applyBorder="1" applyAlignment="1">
      <alignment horizontal="right" vertical="center"/>
    </xf>
    <xf numFmtId="0" fontId="8" fillId="0" borderId="0" xfId="10" applyBorder="1" applyAlignment="1">
      <alignment horizontal="left" vertical="center"/>
    </xf>
    <xf numFmtId="0" fontId="28" fillId="2" borderId="0" xfId="10" applyFont="1" applyFill="1" applyBorder="1" applyAlignment="1">
      <alignment horizontal="right" vertical="center"/>
    </xf>
    <xf numFmtId="0" fontId="28" fillId="2" borderId="0" xfId="10" applyFont="1" applyFill="1" applyBorder="1" applyAlignment="1">
      <alignment horizontal="center" vertical="center"/>
    </xf>
    <xf numFmtId="0" fontId="43" fillId="3" borderId="2" xfId="10" applyFont="1" applyFill="1" applyBorder="1" applyAlignment="1">
      <alignment horizontal="center" vertical="center"/>
    </xf>
    <xf numFmtId="0" fontId="43" fillId="3" borderId="2" xfId="10" applyFont="1" applyFill="1" applyBorder="1" applyAlignment="1">
      <alignment horizontal="right" vertical="center"/>
    </xf>
    <xf numFmtId="0" fontId="7" fillId="0" borderId="0" xfId="13"/>
    <xf numFmtId="0" fontId="9" fillId="0" borderId="0" xfId="13" applyFont="1"/>
    <xf numFmtId="0" fontId="7" fillId="0" borderId="0" xfId="13" applyFont="1"/>
    <xf numFmtId="0" fontId="9" fillId="0" borderId="0" xfId="13" applyFont="1" applyAlignment="1">
      <alignment horizontal="center" vertical="center" wrapText="1"/>
    </xf>
    <xf numFmtId="0" fontId="7" fillId="0" borderId="0" xfId="13" applyAlignment="1">
      <alignment horizontal="center" vertical="center"/>
    </xf>
    <xf numFmtId="8" fontId="7" fillId="0" borderId="0" xfId="13" applyNumberFormat="1"/>
    <xf numFmtId="49" fontId="24" fillId="0" borderId="0" xfId="18" applyNumberFormat="1" applyFont="1" applyFill="1" applyAlignment="1">
      <alignment horizontal="left" vertical="center"/>
    </xf>
    <xf numFmtId="49" fontId="24" fillId="0" borderId="0" xfId="18" applyNumberFormat="1" applyFont="1" applyFill="1" applyAlignment="1">
      <alignment horizontal="left"/>
    </xf>
    <xf numFmtId="0" fontId="24" fillId="0" borderId="0" xfId="18" applyFont="1" applyFill="1" applyAlignment="1">
      <alignment horizontal="left"/>
    </xf>
    <xf numFmtId="0" fontId="52" fillId="0" borderId="0" xfId="18" applyFont="1" applyFill="1" applyAlignment="1">
      <alignment horizontal="right"/>
    </xf>
    <xf numFmtId="0" fontId="22" fillId="0" borderId="0" xfId="18" applyFont="1" applyAlignment="1">
      <alignment horizontal="right"/>
    </xf>
    <xf numFmtId="0" fontId="5" fillId="0" borderId="0" xfId="18" applyFill="1"/>
    <xf numFmtId="0" fontId="5" fillId="0" borderId="0" xfId="18"/>
    <xf numFmtId="0" fontId="18" fillId="0" borderId="0" xfId="18" applyFont="1" applyFill="1" applyAlignment="1">
      <alignment horizontal="center" vertical="center" wrapText="1"/>
    </xf>
    <xf numFmtId="0" fontId="25" fillId="2" borderId="2" xfId="12" applyFont="1" applyFill="1" applyBorder="1" applyAlignment="1">
      <alignment horizontal="center" vertical="center" wrapText="1"/>
    </xf>
    <xf numFmtId="0" fontId="25" fillId="2" borderId="2" xfId="12" applyFont="1" applyFill="1" applyBorder="1" applyAlignment="1">
      <alignment vertical="center" wrapText="1"/>
    </xf>
    <xf numFmtId="0" fontId="25" fillId="2" borderId="2" xfId="12" applyFont="1" applyFill="1" applyBorder="1" applyAlignment="1">
      <alignment horizontal="right" vertical="center" wrapText="1"/>
    </xf>
    <xf numFmtId="0" fontId="43" fillId="3" borderId="2" xfId="12" applyFont="1" applyFill="1" applyBorder="1" applyAlignment="1">
      <alignment horizontal="right" vertical="center" wrapText="1"/>
    </xf>
    <xf numFmtId="0" fontId="43" fillId="3" borderId="2" xfId="12" applyFont="1" applyFill="1" applyBorder="1" applyAlignment="1">
      <alignment horizontal="center" vertical="center" wrapText="1"/>
    </xf>
    <xf numFmtId="0" fontId="75" fillId="3" borderId="2" xfId="12" applyFont="1" applyFill="1" applyBorder="1" applyAlignment="1">
      <alignment horizontal="center" vertical="center" wrapText="1"/>
    </xf>
    <xf numFmtId="0" fontId="50" fillId="0" borderId="0" xfId="18" applyFont="1" applyFill="1" applyBorder="1" applyAlignment="1">
      <alignment horizontal="center" vertical="center" wrapText="1"/>
    </xf>
    <xf numFmtId="0" fontId="20" fillId="2" borderId="4" xfId="12" applyFont="1" applyFill="1" applyBorder="1" applyAlignment="1">
      <alignment vertical="center" wrapText="1"/>
    </xf>
    <xf numFmtId="0" fontId="20" fillId="0" borderId="1" xfId="12" applyFont="1" applyFill="1" applyBorder="1" applyAlignment="1">
      <alignment vertical="center" wrapText="1"/>
    </xf>
    <xf numFmtId="0" fontId="18" fillId="0" borderId="1" xfId="18" applyFont="1" applyBorder="1" applyAlignment="1">
      <alignment vertical="center" wrapText="1"/>
    </xf>
    <xf numFmtId="0" fontId="20" fillId="0" borderId="1" xfId="12" applyFont="1" applyBorder="1" applyAlignment="1">
      <alignment vertical="center" wrapText="1"/>
    </xf>
    <xf numFmtId="167" fontId="25" fillId="0" borderId="0" xfId="18" applyNumberFormat="1" applyFont="1" applyFill="1" applyBorder="1" applyAlignment="1">
      <alignment vertical="center"/>
    </xf>
    <xf numFmtId="167" fontId="50" fillId="0" borderId="0" xfId="18" applyNumberFormat="1" applyFont="1" applyFill="1" applyBorder="1" applyAlignment="1">
      <alignment vertical="center"/>
    </xf>
    <xf numFmtId="0" fontId="20" fillId="2" borderId="6" xfId="12" applyFont="1" applyFill="1" applyBorder="1" applyAlignment="1">
      <alignment vertical="center" wrapText="1"/>
    </xf>
    <xf numFmtId="0" fontId="20" fillId="0" borderId="3" xfId="12" applyFont="1" applyFill="1" applyBorder="1" applyAlignment="1">
      <alignment vertical="center" wrapText="1"/>
    </xf>
    <xf numFmtId="0" fontId="18" fillId="0" borderId="3" xfId="18" applyFont="1" applyBorder="1" applyAlignment="1">
      <alignment vertical="center" wrapText="1"/>
    </xf>
    <xf numFmtId="0" fontId="20" fillId="0" borderId="3" xfId="12" applyFont="1" applyBorder="1" applyAlignment="1">
      <alignment vertical="center" wrapText="1"/>
    </xf>
    <xf numFmtId="169" fontId="77" fillId="0" borderId="3" xfId="18" applyNumberFormat="1" applyFont="1" applyFill="1" applyBorder="1" applyAlignment="1">
      <alignment vertical="top"/>
    </xf>
    <xf numFmtId="4" fontId="77" fillId="0" borderId="3" xfId="18" applyNumberFormat="1" applyFont="1" applyFill="1" applyBorder="1" applyAlignment="1">
      <alignment vertical="top"/>
    </xf>
    <xf numFmtId="0" fontId="20" fillId="0" borderId="0" xfId="12" applyFont="1" applyFill="1" applyBorder="1" applyAlignment="1">
      <alignment vertical="center" wrapText="1"/>
    </xf>
    <xf numFmtId="0" fontId="18" fillId="0" borderId="0" xfId="18" applyFont="1" applyBorder="1" applyAlignment="1">
      <alignment vertical="center" wrapText="1"/>
    </xf>
    <xf numFmtId="0" fontId="20" fillId="0" borderId="0" xfId="12" applyFont="1" applyBorder="1" applyAlignment="1">
      <alignment vertical="center" wrapText="1"/>
    </xf>
    <xf numFmtId="169" fontId="77" fillId="0" borderId="0" xfId="18" applyNumberFormat="1" applyFont="1" applyFill="1" applyBorder="1" applyAlignment="1">
      <alignment vertical="top"/>
    </xf>
    <xf numFmtId="4" fontId="77" fillId="0" borderId="0" xfId="18" applyNumberFormat="1" applyFont="1" applyFill="1" applyBorder="1" applyAlignment="1">
      <alignment vertical="top"/>
    </xf>
    <xf numFmtId="0" fontId="77" fillId="0" borderId="0" xfId="18" applyFont="1" applyFill="1" applyAlignment="1">
      <alignment vertical="top"/>
    </xf>
    <xf numFmtId="0" fontId="13" fillId="0" borderId="0" xfId="19" applyFont="1" applyFill="1" applyBorder="1" applyAlignment="1">
      <alignment horizontal="left" vertical="center"/>
    </xf>
    <xf numFmtId="169" fontId="78" fillId="0" borderId="0" xfId="18" applyNumberFormat="1" applyFont="1" applyFill="1" applyAlignment="1">
      <alignment vertical="top"/>
    </xf>
    <xf numFmtId="170" fontId="78" fillId="0" borderId="0" xfId="18" applyNumberFormat="1" applyFont="1" applyFill="1" applyAlignment="1">
      <alignment vertical="top"/>
    </xf>
    <xf numFmtId="0" fontId="12" fillId="0" borderId="0" xfId="18" applyFont="1" applyFill="1"/>
    <xf numFmtId="169" fontId="78" fillId="0" borderId="0" xfId="18" applyNumberFormat="1" applyFont="1" applyFill="1" applyBorder="1" applyAlignment="1">
      <alignment vertical="top"/>
    </xf>
    <xf numFmtId="0" fontId="78" fillId="0" borderId="0" xfId="18" applyFont="1" applyFill="1" applyAlignment="1">
      <alignment vertical="top"/>
    </xf>
    <xf numFmtId="49" fontId="24" fillId="0" borderId="0" xfId="20" applyNumberFormat="1" applyFont="1" applyFill="1" applyBorder="1" applyAlignment="1">
      <alignment horizontal="left" vertical="center"/>
    </xf>
    <xf numFmtId="49" fontId="24" fillId="0" borderId="0" xfId="20" applyNumberFormat="1" applyFont="1" applyFill="1" applyBorder="1" applyAlignment="1">
      <alignment horizontal="left"/>
    </xf>
    <xf numFmtId="0" fontId="24" fillId="0" borderId="0" xfId="20" applyFont="1" applyFill="1" applyBorder="1" applyAlignment="1">
      <alignment horizontal="left"/>
    </xf>
    <xf numFmtId="0" fontId="52" fillId="0" borderId="0" xfId="20" applyFont="1" applyFill="1" applyBorder="1" applyAlignment="1">
      <alignment horizontal="right"/>
    </xf>
    <xf numFmtId="4" fontId="78" fillId="0" borderId="0" xfId="18" applyNumberFormat="1" applyFont="1" applyFill="1" applyAlignment="1">
      <alignment vertical="top"/>
    </xf>
    <xf numFmtId="0" fontId="5" fillId="0" borderId="0" xfId="20" applyFill="1" applyBorder="1" applyAlignment="1">
      <alignment horizontal="center" vertical="center" wrapText="1"/>
    </xf>
    <xf numFmtId="0" fontId="25" fillId="2" borderId="4" xfId="12" applyFont="1" applyFill="1" applyBorder="1" applyAlignment="1">
      <alignment horizontal="left" vertical="center" wrapText="1"/>
    </xf>
    <xf numFmtId="0" fontId="25" fillId="0" borderId="0" xfId="12" applyFont="1" applyFill="1" applyBorder="1" applyAlignment="1">
      <alignment horizontal="left" vertical="center" wrapText="1"/>
    </xf>
    <xf numFmtId="0" fontId="20" fillId="0" borderId="0" xfId="12" applyFont="1" applyFill="1" applyBorder="1" applyAlignment="1">
      <alignment horizontal="right" vertical="center" wrapText="1"/>
    </xf>
    <xf numFmtId="0" fontId="50" fillId="0" borderId="0" xfId="12" applyFont="1" applyFill="1" applyBorder="1" applyAlignment="1">
      <alignment horizontal="center" vertical="center" wrapText="1"/>
    </xf>
    <xf numFmtId="0" fontId="50" fillId="0" borderId="0" xfId="12" applyFont="1" applyFill="1" applyBorder="1" applyAlignment="1">
      <alignment horizontal="right" vertical="center" wrapText="1"/>
    </xf>
    <xf numFmtId="0" fontId="25" fillId="2" borderId="5" xfId="12" applyFont="1" applyFill="1" applyBorder="1" applyAlignment="1">
      <alignment horizontal="left" vertical="center" wrapText="1"/>
    </xf>
    <xf numFmtId="0" fontId="16" fillId="0" borderId="0" xfId="20" applyFont="1" applyFill="1" applyBorder="1" applyAlignment="1">
      <alignment vertical="center" wrapText="1"/>
    </xf>
    <xf numFmtId="0" fontId="13" fillId="0" borderId="0" xfId="12" applyFont="1" applyFill="1" applyBorder="1" applyAlignment="1">
      <alignment vertical="center" wrapText="1"/>
    </xf>
    <xf numFmtId="0" fontId="25" fillId="2" borderId="5" xfId="12" applyFont="1" applyFill="1" applyBorder="1" applyAlignment="1">
      <alignment horizontal="left"/>
    </xf>
    <xf numFmtId="0" fontId="25" fillId="0" borderId="0" xfId="12" applyFont="1" applyFill="1" applyBorder="1" applyAlignment="1">
      <alignment horizontal="left"/>
    </xf>
    <xf numFmtId="0" fontId="20" fillId="0" borderId="0" xfId="12" applyFont="1" applyFill="1" applyBorder="1"/>
    <xf numFmtId="0" fontId="79" fillId="0" borderId="0" xfId="12" applyFont="1" applyFill="1" applyBorder="1"/>
    <xf numFmtId="0" fontId="41" fillId="0" borderId="0" xfId="12" applyFill="1" applyBorder="1"/>
    <xf numFmtId="0" fontId="25" fillId="2" borderId="5" xfId="12" applyFont="1" applyFill="1" applyBorder="1" applyAlignment="1">
      <alignment horizontal="left" vertical="top" wrapText="1"/>
    </xf>
    <xf numFmtId="0" fontId="25" fillId="0" borderId="0" xfId="12" applyFont="1" applyFill="1" applyBorder="1" applyAlignment="1">
      <alignment horizontal="left" vertical="top" wrapText="1"/>
    </xf>
    <xf numFmtId="0" fontId="20" fillId="0" borderId="0" xfId="12" applyFont="1" applyFill="1" applyBorder="1" applyAlignment="1">
      <alignment vertical="top" wrapText="1"/>
    </xf>
    <xf numFmtId="0" fontId="14" fillId="0" borderId="0" xfId="12" applyFont="1" applyFill="1" applyBorder="1" applyAlignment="1">
      <alignment vertical="top" wrapText="1"/>
    </xf>
    <xf numFmtId="0" fontId="70" fillId="0" borderId="0" xfId="12" applyFont="1" applyFill="1" applyBorder="1"/>
    <xf numFmtId="0" fontId="25" fillId="2" borderId="6" xfId="12" applyFont="1" applyFill="1" applyBorder="1" applyAlignment="1">
      <alignment horizontal="left"/>
    </xf>
    <xf numFmtId="0" fontId="25" fillId="0" borderId="3" xfId="12" applyFont="1" applyFill="1" applyBorder="1" applyAlignment="1">
      <alignment horizontal="left"/>
    </xf>
    <xf numFmtId="0" fontId="20" fillId="0" borderId="3" xfId="12" applyFont="1" applyFill="1" applyBorder="1"/>
    <xf numFmtId="0" fontId="70" fillId="0" borderId="3" xfId="12" applyFont="1" applyFill="1" applyBorder="1"/>
    <xf numFmtId="0" fontId="13" fillId="0" borderId="0" xfId="12" applyFont="1" applyFill="1" applyBorder="1"/>
    <xf numFmtId="0" fontId="5" fillId="0" borderId="0" xfId="18" applyBorder="1"/>
    <xf numFmtId="170" fontId="78" fillId="0" borderId="0" xfId="18" applyNumberFormat="1" applyFont="1" applyFill="1" applyBorder="1" applyAlignment="1">
      <alignment vertical="top"/>
    </xf>
    <xf numFmtId="0" fontId="12" fillId="0" borderId="0" xfId="18" applyFont="1" applyFill="1" applyBorder="1"/>
    <xf numFmtId="0" fontId="78" fillId="0" borderId="0" xfId="18" applyFont="1" applyFill="1" applyBorder="1" applyAlignment="1">
      <alignment vertical="top"/>
    </xf>
    <xf numFmtId="0" fontId="5" fillId="0" borderId="0" xfId="18" applyFill="1" applyBorder="1"/>
    <xf numFmtId="0" fontId="13" fillId="0" borderId="0" xfId="18" applyFont="1" applyFill="1" applyBorder="1" applyAlignment="1">
      <alignment horizontal="left"/>
    </xf>
    <xf numFmtId="0" fontId="50" fillId="0" borderId="0" xfId="18" applyFont="1" applyFill="1" applyAlignment="1">
      <alignment vertical="center"/>
    </xf>
    <xf numFmtId="0" fontId="52" fillId="0" borderId="0" xfId="20" applyFont="1" applyFill="1" applyBorder="1" applyAlignment="1">
      <alignment horizontal="left"/>
    </xf>
    <xf numFmtId="0" fontId="5" fillId="0" borderId="0" xfId="20" applyFill="1"/>
    <xf numFmtId="0" fontId="5" fillId="0" borderId="0" xfId="20"/>
    <xf numFmtId="0" fontId="22" fillId="0" borderId="0" xfId="20" applyFont="1" applyAlignment="1">
      <alignment horizontal="right"/>
    </xf>
    <xf numFmtId="0" fontId="25" fillId="2" borderId="1" xfId="12" applyFont="1" applyFill="1" applyBorder="1" applyAlignment="1">
      <alignment horizontal="center" vertical="center" wrapText="1"/>
    </xf>
    <xf numFmtId="0" fontId="25" fillId="2" borderId="3" xfId="12" applyFont="1" applyFill="1" applyBorder="1" applyAlignment="1">
      <alignment horizontal="center" vertical="center" wrapText="1"/>
    </xf>
    <xf numFmtId="0" fontId="18" fillId="2" borderId="5" xfId="21" applyFont="1" applyFill="1" applyBorder="1" applyAlignment="1">
      <alignment vertical="center" wrapText="1"/>
    </xf>
    <xf numFmtId="0" fontId="18" fillId="0" borderId="0" xfId="21" applyFont="1" applyBorder="1" applyAlignment="1">
      <alignment horizontal="right"/>
    </xf>
    <xf numFmtId="0" fontId="18" fillId="2" borderId="6" xfId="21" applyFont="1" applyFill="1" applyBorder="1" applyAlignment="1">
      <alignment vertical="center" wrapText="1"/>
    </xf>
    <xf numFmtId="0" fontId="18" fillId="0" borderId="3" xfId="21" applyFont="1" applyBorder="1" applyAlignment="1">
      <alignment horizontal="right"/>
    </xf>
    <xf numFmtId="169" fontId="78" fillId="0" borderId="0" xfId="20" applyNumberFormat="1" applyFont="1" applyFill="1" applyAlignment="1">
      <alignment vertical="top"/>
    </xf>
    <xf numFmtId="170" fontId="78" fillId="0" borderId="0" xfId="20" applyNumberFormat="1" applyFont="1" applyFill="1" applyAlignment="1">
      <alignment vertical="top"/>
    </xf>
    <xf numFmtId="49" fontId="24" fillId="0" borderId="0" xfId="22" applyNumberFormat="1" applyFont="1" applyFill="1" applyBorder="1" applyAlignment="1">
      <alignment vertical="center"/>
    </xf>
    <xf numFmtId="49" fontId="52" fillId="0" borderId="0" xfId="22" applyNumberFormat="1" applyFont="1" applyFill="1" applyBorder="1" applyAlignment="1">
      <alignment horizontal="right" vertical="center"/>
    </xf>
    <xf numFmtId="49" fontId="25" fillId="0" borderId="0" xfId="22" applyNumberFormat="1" applyFont="1" applyFill="1" applyBorder="1" applyAlignment="1">
      <alignment vertical="center" wrapText="1"/>
    </xf>
    <xf numFmtId="0" fontId="18" fillId="0" borderId="0" xfId="22" applyFont="1"/>
    <xf numFmtId="0" fontId="5" fillId="0" borderId="0" xfId="22"/>
    <xf numFmtId="49" fontId="24" fillId="0" borderId="0" xfId="22" applyNumberFormat="1" applyFont="1" applyFill="1" applyBorder="1" applyAlignment="1">
      <alignment vertical="center" wrapText="1"/>
    </xf>
    <xf numFmtId="49" fontId="24" fillId="2" borderId="2" xfId="22" applyNumberFormat="1" applyFont="1" applyFill="1" applyBorder="1" applyAlignment="1">
      <alignment vertical="center" wrapText="1"/>
    </xf>
    <xf numFmtId="49" fontId="25" fillId="2" borderId="2" xfId="22" applyNumberFormat="1" applyFont="1" applyFill="1" applyBorder="1" applyAlignment="1">
      <alignment horizontal="center" vertical="center" wrapText="1"/>
    </xf>
    <xf numFmtId="49" fontId="25" fillId="2" borderId="2" xfId="22" applyNumberFormat="1" applyFont="1" applyFill="1" applyBorder="1" applyAlignment="1">
      <alignment horizontal="right" vertical="center" wrapText="1"/>
    </xf>
    <xf numFmtId="0" fontId="18" fillId="0" borderId="0" xfId="22" applyFont="1" applyBorder="1"/>
    <xf numFmtId="49" fontId="19" fillId="3" borderId="2" xfId="22" applyNumberFormat="1" applyFont="1" applyFill="1" applyBorder="1" applyAlignment="1">
      <alignment vertical="center" wrapText="1"/>
    </xf>
    <xf numFmtId="49" fontId="19" fillId="3" borderId="0" xfId="22" applyNumberFormat="1" applyFont="1" applyFill="1" applyBorder="1" applyAlignment="1">
      <alignment horizontal="left" vertical="center" wrapText="1"/>
    </xf>
    <xf numFmtId="49" fontId="82" fillId="3" borderId="1" xfId="22" applyNumberFormat="1" applyFont="1" applyFill="1" applyBorder="1" applyAlignment="1">
      <alignment vertical="center" wrapText="1"/>
    </xf>
    <xf numFmtId="0" fontId="19" fillId="3" borderId="1" xfId="22" applyNumberFormat="1" applyFont="1" applyFill="1" applyBorder="1" applyAlignment="1" applyProtection="1">
      <alignment horizontal="right" vertical="center"/>
    </xf>
    <xf numFmtId="49" fontId="19" fillId="3" borderId="1" xfId="22" applyNumberFormat="1" applyFont="1" applyFill="1" applyBorder="1" applyAlignment="1">
      <alignment horizontal="center" vertical="center" wrapText="1"/>
    </xf>
    <xf numFmtId="49" fontId="19" fillId="3" borderId="1" xfId="22" applyNumberFormat="1" applyFont="1" applyFill="1" applyBorder="1" applyAlignment="1">
      <alignment horizontal="right" vertical="center" wrapText="1"/>
    </xf>
    <xf numFmtId="49" fontId="82" fillId="3" borderId="2" xfId="22" applyNumberFormat="1" applyFont="1" applyFill="1" applyBorder="1" applyAlignment="1">
      <alignment vertical="center" wrapText="1"/>
    </xf>
    <xf numFmtId="49" fontId="20" fillId="0" borderId="0" xfId="22" applyNumberFormat="1" applyFont="1" applyFill="1" applyBorder="1" applyAlignment="1">
      <alignment horizontal="right" vertical="center" wrapText="1"/>
    </xf>
    <xf numFmtId="49" fontId="20" fillId="0" borderId="1" xfId="22" applyNumberFormat="1" applyFont="1" applyFill="1" applyBorder="1" applyAlignment="1">
      <alignment vertical="center" wrapText="1"/>
    </xf>
    <xf numFmtId="49" fontId="24" fillId="0" borderId="1" xfId="22" applyNumberFormat="1" applyFont="1" applyFill="1" applyBorder="1" applyAlignment="1">
      <alignment vertical="center" wrapText="1"/>
    </xf>
    <xf numFmtId="0" fontId="20" fillId="0" borderId="1" xfId="22" applyNumberFormat="1" applyFont="1" applyFill="1" applyBorder="1" applyAlignment="1">
      <alignment horizontal="right" vertical="center" wrapText="1"/>
    </xf>
    <xf numFmtId="49" fontId="20" fillId="0" borderId="1" xfId="22" applyNumberFormat="1" applyFont="1" applyFill="1" applyBorder="1" applyAlignment="1">
      <alignment horizontal="right" vertical="center" wrapText="1"/>
    </xf>
    <xf numFmtId="49" fontId="20" fillId="0" borderId="0" xfId="22" applyNumberFormat="1" applyFont="1" applyFill="1" applyBorder="1" applyAlignment="1">
      <alignment vertical="center" wrapText="1"/>
    </xf>
    <xf numFmtId="0" fontId="20" fillId="0" borderId="0" xfId="22" applyNumberFormat="1" applyFont="1" applyFill="1" applyBorder="1" applyAlignment="1">
      <alignment horizontal="right" vertical="center" wrapText="1"/>
    </xf>
    <xf numFmtId="0" fontId="19" fillId="3" borderId="2" xfId="22" applyNumberFormat="1" applyFont="1" applyFill="1" applyBorder="1" applyAlignment="1">
      <alignment horizontal="right" vertical="center" wrapText="1"/>
    </xf>
    <xf numFmtId="49" fontId="19" fillId="3" borderId="2" xfId="22" applyNumberFormat="1" applyFont="1" applyFill="1" applyBorder="1" applyAlignment="1">
      <alignment horizontal="right" vertical="center" wrapText="1"/>
    </xf>
    <xf numFmtId="49" fontId="20" fillId="0" borderId="3" xfId="22" applyNumberFormat="1" applyFont="1" applyFill="1" applyBorder="1" applyAlignment="1">
      <alignment vertical="center" wrapText="1"/>
    </xf>
    <xf numFmtId="49" fontId="24" fillId="0" borderId="3" xfId="22" applyNumberFormat="1" applyFont="1" applyFill="1" applyBorder="1" applyAlignment="1">
      <alignment vertical="center" wrapText="1"/>
    </xf>
    <xf numFmtId="0" fontId="20" fillId="0" borderId="3" xfId="22" applyNumberFormat="1" applyFont="1" applyFill="1" applyBorder="1" applyAlignment="1">
      <alignment horizontal="right" vertical="center" wrapText="1"/>
    </xf>
    <xf numFmtId="0" fontId="18" fillId="0" borderId="0" xfId="19" applyFont="1" applyFill="1" applyBorder="1" applyAlignment="1">
      <alignment vertical="center" wrapText="1"/>
    </xf>
    <xf numFmtId="169" fontId="78" fillId="0" borderId="0" xfId="22" applyNumberFormat="1" applyFont="1" applyFill="1" applyAlignment="1">
      <alignment vertical="top"/>
    </xf>
    <xf numFmtId="170" fontId="78" fillId="0" borderId="0" xfId="22" applyNumberFormat="1" applyFont="1" applyFill="1" applyAlignment="1">
      <alignment vertical="top"/>
    </xf>
    <xf numFmtId="0" fontId="78" fillId="0" borderId="0" xfId="22" applyFont="1" applyFill="1" applyAlignment="1">
      <alignment vertical="top"/>
    </xf>
    <xf numFmtId="0" fontId="11" fillId="2" borderId="0" xfId="19" applyFont="1" applyFill="1" applyBorder="1" applyAlignment="1">
      <alignment horizontal="center" vertical="center" wrapText="1"/>
    </xf>
    <xf numFmtId="0" fontId="5" fillId="0" borderId="0" xfId="22" applyBorder="1"/>
    <xf numFmtId="169" fontId="78" fillId="0" borderId="0" xfId="22" applyNumberFormat="1" applyFont="1" applyFill="1" applyBorder="1" applyAlignment="1">
      <alignment vertical="top"/>
    </xf>
    <xf numFmtId="170" fontId="78" fillId="0" borderId="0" xfId="22" applyNumberFormat="1" applyFont="1" applyFill="1" applyBorder="1" applyAlignment="1">
      <alignment vertical="top"/>
    </xf>
    <xf numFmtId="0" fontId="78" fillId="0" borderId="0" xfId="22" applyFont="1" applyFill="1" applyBorder="1" applyAlignment="1">
      <alignment vertical="top"/>
    </xf>
    <xf numFmtId="0" fontId="5" fillId="0" borderId="0" xfId="22" applyFill="1"/>
    <xf numFmtId="0" fontId="22" fillId="0" borderId="0" xfId="22" applyFont="1" applyAlignment="1">
      <alignment horizontal="right"/>
    </xf>
    <xf numFmtId="49" fontId="25" fillId="2" borderId="1" xfId="22" applyNumberFormat="1" applyFont="1" applyFill="1" applyBorder="1" applyAlignment="1">
      <alignment horizontal="center" vertical="center" wrapText="1"/>
    </xf>
    <xf numFmtId="0" fontId="25" fillId="2" borderId="4" xfId="22" applyNumberFormat="1" applyFont="1" applyFill="1" applyBorder="1" applyAlignment="1">
      <alignment horizontal="left" vertical="center"/>
    </xf>
    <xf numFmtId="0" fontId="25" fillId="0" borderId="0" xfId="22" applyNumberFormat="1" applyFont="1" applyFill="1" applyBorder="1" applyAlignment="1">
      <alignment horizontal="left" vertical="center"/>
    </xf>
    <xf numFmtId="167" fontId="20" fillId="0" borderId="0" xfId="22" applyNumberFormat="1" applyFont="1" applyFill="1" applyBorder="1" applyAlignment="1">
      <alignment vertical="center" wrapText="1"/>
    </xf>
    <xf numFmtId="0" fontId="25" fillId="2" borderId="5" xfId="22" applyNumberFormat="1" applyFont="1" applyFill="1" applyBorder="1" applyAlignment="1">
      <alignment horizontal="left" vertical="center"/>
    </xf>
    <xf numFmtId="49" fontId="82" fillId="0" borderId="0" xfId="22" applyNumberFormat="1" applyFont="1" applyFill="1" applyBorder="1" applyAlignment="1">
      <alignment vertical="center" wrapText="1"/>
    </xf>
    <xf numFmtId="0" fontId="25" fillId="2" borderId="6" xfId="22" applyNumberFormat="1" applyFont="1" applyFill="1" applyBorder="1" applyAlignment="1">
      <alignment horizontal="left" vertical="center"/>
    </xf>
    <xf numFmtId="0" fontId="25" fillId="0" borderId="3" xfId="22" applyNumberFormat="1" applyFont="1" applyFill="1" applyBorder="1" applyAlignment="1">
      <alignment horizontal="left" vertical="center"/>
    </xf>
    <xf numFmtId="167" fontId="20" fillId="0" borderId="3" xfId="22" applyNumberFormat="1" applyFont="1" applyFill="1" applyBorder="1" applyAlignment="1">
      <alignment vertical="center" wrapText="1"/>
    </xf>
    <xf numFmtId="49" fontId="25" fillId="0" borderId="3" xfId="22" applyNumberFormat="1" applyFont="1" applyFill="1" applyBorder="1" applyAlignment="1">
      <alignment vertical="center" wrapText="1"/>
    </xf>
    <xf numFmtId="0" fontId="18" fillId="0" borderId="3" xfId="22" applyFont="1" applyBorder="1"/>
    <xf numFmtId="49" fontId="25" fillId="0" borderId="0" xfId="22" applyNumberFormat="1" applyFont="1" applyFill="1" applyBorder="1" applyAlignment="1">
      <alignment vertical="center"/>
    </xf>
    <xf numFmtId="49" fontId="20" fillId="0" borderId="0" xfId="22" applyNumberFormat="1" applyFont="1" applyFill="1" applyBorder="1" applyAlignment="1">
      <alignment horizontal="left" vertical="center" wrapText="1"/>
    </xf>
    <xf numFmtId="0" fontId="13" fillId="0" borderId="0" xfId="12" applyFont="1" applyAlignment="1">
      <alignment horizontal="center"/>
    </xf>
    <xf numFmtId="0" fontId="5" fillId="0" borderId="0" xfId="21"/>
    <xf numFmtId="0" fontId="24" fillId="0" borderId="0" xfId="12" applyFont="1" applyAlignment="1">
      <alignment horizontal="center"/>
    </xf>
    <xf numFmtId="0" fontId="52" fillId="0" borderId="0" xfId="12" applyFont="1" applyAlignment="1">
      <alignment horizontal="center"/>
    </xf>
    <xf numFmtId="0" fontId="52" fillId="0" borderId="0" xfId="12" applyFont="1" applyAlignment="1">
      <alignment horizontal="right"/>
    </xf>
    <xf numFmtId="49" fontId="25" fillId="2" borderId="1" xfId="22" applyNumberFormat="1" applyFont="1" applyFill="1" applyBorder="1" applyAlignment="1">
      <alignment horizontal="center" vertical="center"/>
    </xf>
    <xf numFmtId="0" fontId="25" fillId="2" borderId="3" xfId="22" applyNumberFormat="1" applyFont="1" applyFill="1" applyBorder="1" applyAlignment="1">
      <alignment vertical="center"/>
    </xf>
    <xf numFmtId="0" fontId="25" fillId="2" borderId="3" xfId="12" applyFont="1" applyFill="1" applyBorder="1" applyAlignment="1">
      <alignment horizontal="right"/>
    </xf>
    <xf numFmtId="0" fontId="25" fillId="2" borderId="3" xfId="12" applyFont="1" applyFill="1" applyBorder="1" applyAlignment="1">
      <alignment horizontal="center"/>
    </xf>
    <xf numFmtId="49" fontId="20" fillId="2" borderId="4" xfId="22" applyNumberFormat="1" applyFont="1" applyFill="1" applyBorder="1" applyAlignment="1">
      <alignment vertical="center"/>
    </xf>
    <xf numFmtId="0" fontId="20" fillId="0" borderId="0" xfId="22" applyNumberFormat="1" applyFont="1" applyFill="1" applyBorder="1" applyAlignment="1">
      <alignment vertical="center"/>
    </xf>
    <xf numFmtId="0" fontId="20" fillId="0" borderId="0" xfId="12" applyFont="1" applyAlignment="1">
      <alignment horizontal="right"/>
    </xf>
    <xf numFmtId="0" fontId="20" fillId="0" borderId="0" xfId="12" applyFont="1" applyAlignment="1">
      <alignment horizontal="center"/>
    </xf>
    <xf numFmtId="9" fontId="20" fillId="0" borderId="0" xfId="12" applyNumberFormat="1" applyFont="1" applyAlignment="1">
      <alignment horizontal="right"/>
    </xf>
    <xf numFmtId="0" fontId="18" fillId="0" borderId="0" xfId="21" applyFont="1"/>
    <xf numFmtId="9" fontId="18" fillId="0" borderId="0" xfId="22" applyNumberFormat="1" applyFont="1" applyBorder="1"/>
    <xf numFmtId="49" fontId="20" fillId="2" borderId="5" xfId="22" applyNumberFormat="1" applyFont="1" applyFill="1" applyBorder="1" applyAlignment="1">
      <alignment vertical="center"/>
    </xf>
    <xf numFmtId="49" fontId="20" fillId="2" borderId="6" xfId="22" applyNumberFormat="1" applyFont="1" applyFill="1" applyBorder="1" applyAlignment="1">
      <alignment vertical="center"/>
    </xf>
    <xf numFmtId="0" fontId="20" fillId="0" borderId="3" xfId="22" applyNumberFormat="1" applyFont="1" applyFill="1" applyBorder="1" applyAlignment="1">
      <alignment vertical="center"/>
    </xf>
    <xf numFmtId="49" fontId="25" fillId="0" borderId="3" xfId="22" applyNumberFormat="1" applyFont="1" applyFill="1" applyBorder="1" applyAlignment="1">
      <alignment vertical="center"/>
    </xf>
    <xf numFmtId="0" fontId="20" fillId="0" borderId="3" xfId="12" applyFont="1" applyBorder="1" applyAlignment="1">
      <alignment horizontal="right"/>
    </xf>
    <xf numFmtId="0" fontId="20" fillId="0" borderId="3" xfId="12" applyFont="1" applyBorder="1" applyAlignment="1">
      <alignment horizontal="center"/>
    </xf>
    <xf numFmtId="9" fontId="20" fillId="0" borderId="3" xfId="12" applyNumberFormat="1" applyFont="1" applyBorder="1" applyAlignment="1">
      <alignment horizontal="right"/>
    </xf>
    <xf numFmtId="0" fontId="18" fillId="0" borderId="3" xfId="21" applyFont="1" applyBorder="1"/>
    <xf numFmtId="9" fontId="18" fillId="0" borderId="3" xfId="22" applyNumberFormat="1" applyFont="1" applyBorder="1"/>
    <xf numFmtId="49" fontId="25" fillId="2" borderId="2" xfId="22" applyNumberFormat="1" applyFont="1" applyFill="1" applyBorder="1" applyAlignment="1">
      <alignment vertical="center" wrapText="1"/>
    </xf>
    <xf numFmtId="0" fontId="24" fillId="0" borderId="0" xfId="20" applyFont="1" applyFill="1" applyBorder="1" applyAlignment="1">
      <alignment horizontal="left" vertical="center"/>
    </xf>
    <xf numFmtId="0" fontId="52" fillId="0" borderId="0" xfId="20" applyFont="1" applyFill="1" applyAlignment="1">
      <alignment horizontal="right" vertical="center"/>
    </xf>
    <xf numFmtId="170" fontId="83" fillId="0" borderId="0" xfId="20" applyNumberFormat="1" applyFont="1" applyFill="1" applyAlignment="1">
      <alignment horizontal="right" vertical="top"/>
    </xf>
    <xf numFmtId="0" fontId="18" fillId="0" borderId="0" xfId="20" applyFont="1" applyFill="1" applyBorder="1" applyAlignment="1">
      <alignment horizontal="center" vertical="center" wrapText="1"/>
    </xf>
    <xf numFmtId="0" fontId="84" fillId="2" borderId="2" xfId="12" applyFont="1" applyFill="1" applyBorder="1" applyAlignment="1">
      <alignment horizontal="center" vertical="center" wrapText="1"/>
    </xf>
    <xf numFmtId="0" fontId="84" fillId="2" borderId="2" xfId="12" applyFont="1" applyFill="1" applyBorder="1" applyAlignment="1">
      <alignment vertical="center" wrapText="1"/>
    </xf>
    <xf numFmtId="0" fontId="84" fillId="2" borderId="2" xfId="12" applyFont="1" applyFill="1" applyBorder="1" applyAlignment="1">
      <alignment horizontal="right" vertical="center" wrapText="1"/>
    </xf>
    <xf numFmtId="0" fontId="18" fillId="0" borderId="1" xfId="20" applyFont="1" applyBorder="1" applyAlignment="1">
      <alignment vertical="center"/>
    </xf>
    <xf numFmtId="0" fontId="85" fillId="0" borderId="1" xfId="12" applyFont="1" applyFill="1" applyBorder="1" applyAlignment="1">
      <alignment vertical="center"/>
    </xf>
    <xf numFmtId="0" fontId="18" fillId="0" borderId="1" xfId="20" applyFont="1" applyFill="1" applyBorder="1" applyAlignment="1">
      <alignment horizontal="center" vertical="center" wrapText="1"/>
    </xf>
    <xf numFmtId="0" fontId="18" fillId="0" borderId="0" xfId="20" applyFont="1" applyAlignment="1">
      <alignment horizontal="right"/>
    </xf>
    <xf numFmtId="0" fontId="18" fillId="0" borderId="0" xfId="20" applyFont="1" applyBorder="1" applyAlignment="1">
      <alignment vertical="center"/>
    </xf>
    <xf numFmtId="0" fontId="85" fillId="0" borderId="0" xfId="12" applyFont="1" applyFill="1" applyBorder="1" applyAlignment="1">
      <alignment vertical="center"/>
    </xf>
    <xf numFmtId="0" fontId="85" fillId="0" borderId="0" xfId="12" applyFont="1" applyFill="1" applyBorder="1" applyAlignment="1">
      <alignment horizontal="right" vertical="center"/>
    </xf>
    <xf numFmtId="0" fontId="85" fillId="0" borderId="0" xfId="12" applyFont="1" applyBorder="1" applyAlignment="1">
      <alignment vertical="center"/>
    </xf>
    <xf numFmtId="0" fontId="85" fillId="0" borderId="0" xfId="12" applyFont="1" applyBorder="1" applyAlignment="1">
      <alignment horizontal="right" vertical="center"/>
    </xf>
    <xf numFmtId="0" fontId="18" fillId="0" borderId="3" xfId="20" applyFont="1" applyBorder="1" applyAlignment="1">
      <alignment vertical="center"/>
    </xf>
    <xf numFmtId="0" fontId="85" fillId="0" borderId="3" xfId="12" applyFont="1" applyBorder="1" applyAlignment="1">
      <alignment vertical="center"/>
    </xf>
    <xf numFmtId="0" fontId="85" fillId="0" borderId="3" xfId="12" applyFont="1" applyBorder="1" applyAlignment="1">
      <alignment horizontal="right" vertical="center"/>
    </xf>
    <xf numFmtId="0" fontId="18" fillId="0" borderId="3" xfId="20" applyFont="1" applyFill="1" applyBorder="1" applyAlignment="1">
      <alignment horizontal="center" vertical="center" wrapText="1"/>
    </xf>
    <xf numFmtId="0" fontId="18" fillId="0" borderId="3" xfId="20" applyFont="1" applyFill="1" applyBorder="1" applyAlignment="1">
      <alignment horizontal="right" vertical="center" wrapText="1"/>
    </xf>
    <xf numFmtId="0" fontId="5" fillId="0" borderId="3" xfId="22" applyBorder="1"/>
    <xf numFmtId="0" fontId="20" fillId="0" borderId="0" xfId="12" applyFont="1" applyAlignment="1">
      <alignment vertical="center"/>
    </xf>
    <xf numFmtId="0" fontId="48" fillId="0" borderId="0" xfId="20" applyFont="1" applyFill="1" applyBorder="1" applyAlignment="1">
      <alignment horizontal="left"/>
    </xf>
    <xf numFmtId="0" fontId="48" fillId="0" borderId="0" xfId="20" applyFont="1" applyFill="1" applyAlignment="1">
      <alignment horizontal="left"/>
    </xf>
    <xf numFmtId="0" fontId="5" fillId="0" borderId="0" xfId="20" applyFill="1" applyAlignment="1">
      <alignment horizontal="center" vertical="center" wrapText="1"/>
    </xf>
    <xf numFmtId="0" fontId="85" fillId="2" borderId="4" xfId="12" applyFont="1" applyFill="1" applyBorder="1" applyAlignment="1">
      <alignment vertical="center" wrapText="1"/>
    </xf>
    <xf numFmtId="169" fontId="85" fillId="0" borderId="1" xfId="12" applyNumberFormat="1" applyFont="1" applyFill="1" applyBorder="1" applyAlignment="1">
      <alignment horizontal="right" vertical="center" wrapText="1"/>
    </xf>
    <xf numFmtId="0" fontId="18" fillId="0" borderId="1" xfId="20" applyFont="1" applyFill="1" applyBorder="1" applyAlignment="1">
      <alignment horizontal="right" vertical="center" wrapText="1"/>
    </xf>
    <xf numFmtId="0" fontId="85" fillId="2" borderId="5" xfId="12" applyFont="1" applyFill="1" applyBorder="1" applyAlignment="1">
      <alignment vertical="center" wrapText="1"/>
    </xf>
    <xf numFmtId="169" fontId="85" fillId="0" borderId="0" xfId="12" applyNumberFormat="1" applyFont="1" applyFill="1" applyBorder="1" applyAlignment="1">
      <alignment horizontal="right" vertical="center" wrapText="1"/>
    </xf>
    <xf numFmtId="0" fontId="18" fillId="0" borderId="0" xfId="20" applyFont="1" applyFill="1" applyBorder="1" applyAlignment="1">
      <alignment horizontal="right" vertical="center" wrapText="1"/>
    </xf>
    <xf numFmtId="0" fontId="18" fillId="0" borderId="0" xfId="20" applyFont="1"/>
    <xf numFmtId="0" fontId="85" fillId="2" borderId="6" xfId="12" applyFont="1" applyFill="1" applyBorder="1" applyAlignment="1">
      <alignment vertical="center"/>
    </xf>
    <xf numFmtId="169" fontId="85" fillId="0" borderId="3" xfId="12" applyNumberFormat="1" applyFont="1" applyFill="1" applyBorder="1" applyAlignment="1">
      <alignment horizontal="right" vertical="center" wrapText="1"/>
    </xf>
    <xf numFmtId="0" fontId="18" fillId="0" borderId="3" xfId="20" applyFont="1" applyBorder="1" applyAlignment="1">
      <alignment horizontal="right"/>
    </xf>
    <xf numFmtId="0" fontId="18" fillId="0" borderId="3" xfId="20" applyFont="1" applyBorder="1"/>
    <xf numFmtId="0" fontId="12" fillId="0" borderId="0" xfId="12" applyFont="1" applyFill="1" applyBorder="1" applyAlignment="1">
      <alignment vertical="center" wrapText="1"/>
    </xf>
    <xf numFmtId="0" fontId="12" fillId="0" borderId="0" xfId="20" applyFont="1" applyFill="1"/>
    <xf numFmtId="169" fontId="78" fillId="0" borderId="0" xfId="20" applyNumberFormat="1" applyFont="1" applyFill="1" applyBorder="1" applyAlignment="1">
      <alignment vertical="top"/>
    </xf>
    <xf numFmtId="0" fontId="78" fillId="0" borderId="0" xfId="20" applyFont="1" applyFill="1" applyAlignment="1">
      <alignment vertical="top"/>
    </xf>
    <xf numFmtId="0" fontId="5" fillId="0" borderId="0" xfId="20" applyBorder="1"/>
    <xf numFmtId="170" fontId="78" fillId="0" borderId="0" xfId="20" applyNumberFormat="1" applyFont="1" applyFill="1" applyBorder="1" applyAlignment="1">
      <alignment vertical="top"/>
    </xf>
    <xf numFmtId="0" fontId="12" fillId="0" borderId="0" xfId="20" applyFont="1" applyFill="1" applyBorder="1"/>
    <xf numFmtId="0" fontId="78" fillId="0" borderId="0" xfId="20" applyFont="1" applyFill="1" applyBorder="1" applyAlignment="1">
      <alignment vertical="top"/>
    </xf>
    <xf numFmtId="0" fontId="5" fillId="0" borderId="0" xfId="20" applyFill="1" applyBorder="1"/>
    <xf numFmtId="0" fontId="13" fillId="0" borderId="0" xfId="20" applyFont="1" applyFill="1" applyBorder="1" applyAlignment="1">
      <alignment horizontal="left"/>
    </xf>
    <xf numFmtId="0" fontId="50" fillId="0" borderId="0" xfId="20" applyFont="1" applyFill="1" applyAlignment="1">
      <alignment vertical="center"/>
    </xf>
    <xf numFmtId="0" fontId="22" fillId="0" borderId="0" xfId="20" applyFont="1"/>
    <xf numFmtId="49" fontId="21" fillId="0" borderId="0" xfId="20" applyNumberFormat="1" applyFont="1" applyFill="1" applyBorder="1" applyAlignment="1">
      <alignment horizontal="left" vertical="center"/>
    </xf>
    <xf numFmtId="0" fontId="24" fillId="0" borderId="0" xfId="20" applyFont="1" applyFill="1" applyAlignment="1">
      <alignment horizontal="left"/>
    </xf>
    <xf numFmtId="0" fontId="22" fillId="0" borderId="0" xfId="20" applyFont="1" applyFill="1" applyBorder="1" applyAlignment="1">
      <alignment horizontal="center" vertical="center" wrapText="1"/>
    </xf>
    <xf numFmtId="0" fontId="22" fillId="0" borderId="0" xfId="20" applyFont="1" applyFill="1" applyAlignment="1">
      <alignment horizontal="center" vertical="center" wrapText="1"/>
    </xf>
    <xf numFmtId="49" fontId="17" fillId="0" borderId="0" xfId="20" applyNumberFormat="1" applyFont="1" applyFill="1" applyBorder="1" applyAlignment="1">
      <alignment horizontal="left" vertical="center"/>
    </xf>
    <xf numFmtId="0" fontId="18" fillId="0" borderId="0" xfId="20" applyFont="1" applyFill="1" applyAlignment="1">
      <alignment horizontal="center" vertical="center" wrapText="1"/>
    </xf>
    <xf numFmtId="0" fontId="87" fillId="2" borderId="2" xfId="12" applyFont="1" applyFill="1" applyBorder="1" applyAlignment="1">
      <alignment vertical="center" wrapText="1"/>
    </xf>
    <xf numFmtId="0" fontId="17" fillId="2" borderId="2" xfId="12" applyFont="1" applyFill="1" applyBorder="1" applyAlignment="1">
      <alignment vertical="center" wrapText="1"/>
    </xf>
    <xf numFmtId="0" fontId="85" fillId="2" borderId="4" xfId="12" applyFont="1" applyFill="1" applyBorder="1" applyAlignment="1">
      <alignment vertical="center"/>
    </xf>
    <xf numFmtId="0" fontId="85" fillId="0" borderId="1" xfId="12" applyFont="1" applyFill="1" applyBorder="1" applyAlignment="1">
      <alignment horizontal="right" vertical="center"/>
    </xf>
    <xf numFmtId="0" fontId="18" fillId="0" borderId="0" xfId="20" applyFont="1" applyFill="1" applyAlignment="1">
      <alignment horizontal="right" vertical="center" wrapText="1"/>
    </xf>
    <xf numFmtId="0" fontId="85" fillId="2" borderId="5" xfId="12" applyFont="1" applyFill="1" applyBorder="1" applyAlignment="1">
      <alignment vertical="center"/>
    </xf>
    <xf numFmtId="4" fontId="78" fillId="0" borderId="0" xfId="20" applyNumberFormat="1" applyFont="1" applyFill="1" applyAlignment="1">
      <alignment vertical="top"/>
    </xf>
    <xf numFmtId="0" fontId="13" fillId="0" borderId="3" xfId="19" applyFont="1" applyFill="1" applyBorder="1" applyAlignment="1">
      <alignment horizontal="left" vertical="center"/>
    </xf>
    <xf numFmtId="169" fontId="78" fillId="0" borderId="3" xfId="20" applyNumberFormat="1" applyFont="1" applyFill="1" applyBorder="1" applyAlignment="1">
      <alignment vertical="top"/>
    </xf>
    <xf numFmtId="0" fontId="5" fillId="0" borderId="3" xfId="20" applyBorder="1"/>
    <xf numFmtId="170" fontId="78" fillId="0" borderId="3" xfId="20" applyNumberFormat="1" applyFont="1" applyFill="1" applyBorder="1" applyAlignment="1">
      <alignment vertical="top"/>
    </xf>
    <xf numFmtId="0" fontId="12" fillId="0" borderId="3" xfId="20" applyFont="1" applyFill="1" applyBorder="1"/>
    <xf numFmtId="0" fontId="78" fillId="0" borderId="3" xfId="20" applyFont="1" applyFill="1" applyBorder="1" applyAlignment="1">
      <alignment vertical="top"/>
    </xf>
    <xf numFmtId="0" fontId="19" fillId="3" borderId="2" xfId="12" applyFont="1" applyFill="1" applyBorder="1" applyAlignment="1">
      <alignment vertical="center" wrapText="1"/>
    </xf>
    <xf numFmtId="0" fontId="88" fillId="3" borderId="2" xfId="12" applyFont="1" applyFill="1" applyBorder="1" applyAlignment="1">
      <alignment vertical="center" wrapText="1"/>
    </xf>
    <xf numFmtId="0" fontId="19" fillId="3" borderId="2" xfId="12" applyFont="1" applyFill="1" applyBorder="1" applyAlignment="1">
      <alignment horizontal="right" vertical="center" wrapText="1"/>
    </xf>
    <xf numFmtId="0" fontId="84" fillId="2" borderId="5" xfId="12" applyFont="1" applyFill="1" applyBorder="1" applyAlignment="1">
      <alignment horizontal="left" vertical="center" wrapText="1"/>
    </xf>
    <xf numFmtId="0" fontId="84" fillId="0" borderId="0" xfId="12" applyFont="1" applyFill="1" applyBorder="1" applyAlignment="1">
      <alignment vertical="center" wrapText="1"/>
    </xf>
    <xf numFmtId="0" fontId="87" fillId="0" borderId="0" xfId="12" applyFont="1" applyFill="1" applyBorder="1" applyAlignment="1">
      <alignment vertical="center" wrapText="1"/>
    </xf>
    <xf numFmtId="0" fontId="84" fillId="0" borderId="0" xfId="12" applyFont="1" applyFill="1" applyBorder="1" applyAlignment="1">
      <alignment horizontal="right" vertical="center" wrapText="1"/>
    </xf>
    <xf numFmtId="0" fontId="17" fillId="0" borderId="0" xfId="12" applyFont="1" applyFill="1" applyBorder="1" applyAlignment="1">
      <alignment vertical="center" wrapText="1"/>
    </xf>
    <xf numFmtId="0" fontId="85" fillId="2" borderId="5" xfId="12" applyFont="1" applyFill="1" applyBorder="1" applyAlignment="1">
      <alignment horizontal="left" vertical="center" indent="5"/>
    </xf>
    <xf numFmtId="0" fontId="84" fillId="2" borderId="5" xfId="12" applyFont="1" applyFill="1" applyBorder="1" applyAlignment="1">
      <alignment vertical="center"/>
    </xf>
    <xf numFmtId="0" fontId="85" fillId="2" borderId="5" xfId="12" applyFont="1" applyFill="1" applyBorder="1" applyAlignment="1">
      <alignment horizontal="left" vertical="center" wrapText="1" indent="5"/>
    </xf>
    <xf numFmtId="0" fontId="84" fillId="2" borderId="5" xfId="12" applyFont="1" applyFill="1" applyBorder="1" applyAlignment="1">
      <alignment vertical="center" wrapText="1"/>
    </xf>
    <xf numFmtId="0" fontId="85" fillId="0" borderId="0" xfId="12" applyFont="1" applyAlignment="1">
      <alignment vertical="center" wrapText="1"/>
    </xf>
    <xf numFmtId="0" fontId="85" fillId="2" borderId="6" xfId="12" applyFont="1" applyFill="1" applyBorder="1" applyAlignment="1">
      <alignment horizontal="left" vertical="center" indent="5"/>
    </xf>
    <xf numFmtId="0" fontId="85" fillId="0" borderId="3" xfId="12" applyFont="1" applyBorder="1" applyAlignment="1">
      <alignment vertical="center" wrapText="1"/>
    </xf>
    <xf numFmtId="0" fontId="24" fillId="0" borderId="0" xfId="12" applyFont="1" applyAlignment="1">
      <alignment vertical="center"/>
    </xf>
    <xf numFmtId="0" fontId="52" fillId="0" borderId="0" xfId="12" applyFont="1" applyAlignment="1">
      <alignment horizontal="right" vertical="center"/>
    </xf>
    <xf numFmtId="0" fontId="41" fillId="0" borderId="0" xfId="12"/>
    <xf numFmtId="0" fontId="52" fillId="0" borderId="0" xfId="12" applyFont="1" applyAlignment="1">
      <alignment vertical="center"/>
    </xf>
    <xf numFmtId="0" fontId="52" fillId="0" borderId="0" xfId="12" applyFont="1"/>
    <xf numFmtId="0" fontId="24" fillId="0" borderId="0" xfId="12" applyFont="1" applyAlignment="1">
      <alignment horizontal="left" vertical="center"/>
    </xf>
    <xf numFmtId="0" fontId="43" fillId="3" borderId="3" xfId="12" applyFont="1" applyFill="1" applyBorder="1" applyAlignment="1">
      <alignment horizontal="center" vertical="center" wrapText="1"/>
    </xf>
    <xf numFmtId="0" fontId="20" fillId="0" borderId="1" xfId="12" applyFont="1" applyBorder="1" applyAlignment="1">
      <alignment horizontal="center" vertical="center"/>
    </xf>
    <xf numFmtId="0" fontId="20" fillId="0" borderId="0" xfId="12" applyFont="1" applyBorder="1" applyAlignment="1">
      <alignment horizontal="center" vertical="center"/>
    </xf>
    <xf numFmtId="0" fontId="20" fillId="0" borderId="0" xfId="12" applyFont="1" applyBorder="1" applyAlignment="1">
      <alignment horizontal="center" vertical="center" wrapText="1"/>
    </xf>
    <xf numFmtId="0" fontId="20" fillId="2" borderId="5" xfId="12" applyFont="1" applyFill="1" applyBorder="1" applyAlignment="1">
      <alignment vertical="center" wrapText="1"/>
    </xf>
    <xf numFmtId="0" fontId="20" fillId="2" borderId="5" xfId="12" applyFont="1" applyFill="1" applyBorder="1" applyAlignment="1">
      <alignment horizontal="left" vertical="center" wrapText="1"/>
    </xf>
    <xf numFmtId="0" fontId="20" fillId="0" borderId="0" xfId="12" applyFont="1" applyBorder="1" applyAlignment="1">
      <alignment horizontal="center"/>
    </xf>
    <xf numFmtId="0" fontId="20" fillId="0" borderId="3" xfId="12" applyFont="1" applyBorder="1" applyAlignment="1">
      <alignment horizontal="center" vertical="center"/>
    </xf>
    <xf numFmtId="0" fontId="20" fillId="0" borderId="3" xfId="12" applyFont="1" applyBorder="1" applyAlignment="1">
      <alignment horizontal="center" vertical="center" wrapText="1"/>
    </xf>
    <xf numFmtId="0" fontId="20" fillId="0" borderId="0" xfId="12" applyFont="1"/>
    <xf numFmtId="0" fontId="21" fillId="0" borderId="0" xfId="12" applyFont="1" applyAlignment="1">
      <alignment vertical="center"/>
    </xf>
    <xf numFmtId="0" fontId="22" fillId="0" borderId="0" xfId="12" applyFont="1" applyAlignment="1">
      <alignment horizontal="center" vertical="top" wrapText="1"/>
    </xf>
    <xf numFmtId="0" fontId="22" fillId="0" borderId="0" xfId="12" applyFont="1" applyAlignment="1">
      <alignment horizontal="right" vertical="center"/>
    </xf>
    <xf numFmtId="0" fontId="21" fillId="0" borderId="0" xfId="12" applyFont="1" applyAlignment="1">
      <alignment vertical="center" wrapText="1"/>
    </xf>
    <xf numFmtId="0" fontId="22" fillId="0" borderId="0" xfId="12" applyFont="1" applyAlignment="1">
      <alignment horizontal="right" vertical="top" wrapText="1"/>
    </xf>
    <xf numFmtId="0" fontId="21" fillId="0" borderId="0" xfId="12" applyFont="1" applyAlignment="1">
      <alignment horizontal="left" vertical="center"/>
    </xf>
    <xf numFmtId="0" fontId="17" fillId="2" borderId="2" xfId="12" applyFont="1" applyFill="1" applyBorder="1" applyAlignment="1">
      <alignment horizontal="center" vertical="center" wrapText="1"/>
    </xf>
    <xf numFmtId="0" fontId="19" fillId="3" borderId="2" xfId="12" applyFont="1" applyFill="1" applyBorder="1" applyAlignment="1">
      <alignment horizontal="center" vertical="center" wrapText="1"/>
    </xf>
    <xf numFmtId="0" fontId="29" fillId="2" borderId="4" xfId="12" applyFont="1" applyFill="1" applyBorder="1" applyAlignment="1">
      <alignment horizontal="justify" vertical="center" wrapText="1"/>
    </xf>
    <xf numFmtId="0" fontId="29" fillId="7" borderId="0" xfId="12" applyFont="1" applyFill="1" applyBorder="1" applyAlignment="1">
      <alignment horizontal="center" vertical="center" wrapText="1"/>
    </xf>
    <xf numFmtId="0" fontId="29" fillId="2" borderId="5" xfId="12" applyFont="1" applyFill="1" applyBorder="1" applyAlignment="1">
      <alignment horizontal="justify" vertical="center" wrapText="1"/>
    </xf>
    <xf numFmtId="0" fontId="29" fillId="2" borderId="6" xfId="12" applyFont="1" applyFill="1" applyBorder="1" applyAlignment="1">
      <alignment horizontal="justify" vertical="center" wrapText="1"/>
    </xf>
    <xf numFmtId="0" fontId="29" fillId="7" borderId="3" xfId="12" applyFont="1" applyFill="1" applyBorder="1" applyAlignment="1">
      <alignment horizontal="center" vertical="center" wrapText="1"/>
    </xf>
    <xf numFmtId="0" fontId="29" fillId="7" borderId="0" xfId="12" applyFont="1" applyFill="1" applyBorder="1" applyAlignment="1">
      <alignment horizontal="justify" vertical="center" wrapText="1"/>
    </xf>
    <xf numFmtId="0" fontId="25" fillId="0" borderId="0" xfId="12" applyFont="1" applyAlignment="1">
      <alignment vertical="center"/>
    </xf>
    <xf numFmtId="0" fontId="25" fillId="2" borderId="1" xfId="12" applyFont="1" applyFill="1" applyBorder="1" applyAlignment="1">
      <alignment horizontal="center" vertical="center"/>
    </xf>
    <xf numFmtId="0" fontId="43" fillId="3" borderId="2" xfId="12" applyFont="1" applyFill="1" applyBorder="1" applyAlignment="1">
      <alignment vertical="center"/>
    </xf>
    <xf numFmtId="0" fontId="43" fillId="3" borderId="2" xfId="12" applyFont="1" applyFill="1" applyBorder="1" applyAlignment="1">
      <alignment horizontal="left" vertical="center" wrapText="1"/>
    </xf>
    <xf numFmtId="0" fontId="25" fillId="2" borderId="4" xfId="12" applyFont="1" applyFill="1" applyBorder="1" applyAlignment="1">
      <alignment horizontal="left" vertical="center"/>
    </xf>
    <xf numFmtId="0" fontId="20" fillId="0" borderId="1" xfId="12" applyFont="1" applyBorder="1" applyAlignment="1">
      <alignment horizontal="right" vertical="center"/>
    </xf>
    <xf numFmtId="0" fontId="20" fillId="0" borderId="1" xfId="12" applyFont="1" applyBorder="1" applyAlignment="1">
      <alignment horizontal="left" vertical="center"/>
    </xf>
    <xf numFmtId="0" fontId="20" fillId="0" borderId="1" xfId="12" applyFont="1" applyBorder="1" applyAlignment="1">
      <alignment vertical="center"/>
    </xf>
    <xf numFmtId="0" fontId="25" fillId="2" borderId="5" xfId="12" applyFont="1" applyFill="1" applyBorder="1" applyAlignment="1">
      <alignment horizontal="left" vertical="center"/>
    </xf>
    <xf numFmtId="0" fontId="20" fillId="0" borderId="0" xfId="12" applyFont="1" applyBorder="1" applyAlignment="1">
      <alignment horizontal="right" vertical="center"/>
    </xf>
    <xf numFmtId="0" fontId="20" fillId="0" borderId="0" xfId="12" applyFont="1" applyBorder="1" applyAlignment="1">
      <alignment horizontal="left" vertical="center"/>
    </xf>
    <xf numFmtId="0" fontId="20" fillId="0" borderId="0" xfId="12" applyFont="1" applyBorder="1" applyAlignment="1">
      <alignment vertical="center"/>
    </xf>
    <xf numFmtId="0" fontId="25" fillId="2" borderId="6" xfId="12" applyFont="1" applyFill="1" applyBorder="1" applyAlignment="1">
      <alignment horizontal="left" vertical="center"/>
    </xf>
    <xf numFmtId="0" fontId="20" fillId="0" borderId="3" xfId="12" applyFont="1" applyBorder="1" applyAlignment="1">
      <alignment horizontal="right" vertical="center"/>
    </xf>
    <xf numFmtId="0" fontId="20" fillId="0" borderId="3" xfId="12" applyFont="1" applyBorder="1" applyAlignment="1">
      <alignment horizontal="left" vertical="center"/>
    </xf>
    <xf numFmtId="0" fontId="20" fillId="0" borderId="3" xfId="12" applyFont="1" applyBorder="1" applyAlignment="1">
      <alignment vertical="center"/>
    </xf>
    <xf numFmtId="0" fontId="41" fillId="0" borderId="3" xfId="12" applyBorder="1"/>
    <xf numFmtId="0" fontId="20" fillId="0" borderId="0" xfId="12" applyFont="1" applyAlignment="1">
      <alignment horizontal="left" vertical="center"/>
    </xf>
    <xf numFmtId="0" fontId="25" fillId="2" borderId="2" xfId="12" applyFont="1" applyFill="1" applyBorder="1" applyAlignment="1">
      <alignment horizontal="center" vertical="center"/>
    </xf>
    <xf numFmtId="0" fontId="20" fillId="2" borderId="4" xfId="12" applyFont="1" applyFill="1" applyBorder="1" applyAlignment="1">
      <alignment horizontal="left" vertical="center"/>
    </xf>
    <xf numFmtId="0" fontId="20" fillId="2" borderId="5" xfId="12" applyFont="1" applyFill="1" applyBorder="1" applyAlignment="1">
      <alignment horizontal="left" vertical="center"/>
    </xf>
    <xf numFmtId="0" fontId="20" fillId="2" borderId="6" xfId="12" applyFont="1" applyFill="1" applyBorder="1" applyAlignment="1">
      <alignment horizontal="left" vertical="center"/>
    </xf>
    <xf numFmtId="0" fontId="85" fillId="0" borderId="0" xfId="12" applyFont="1" applyAlignment="1">
      <alignment horizontal="left" vertical="center" wrapText="1"/>
    </xf>
    <xf numFmtId="0" fontId="90" fillId="0" borderId="0" xfId="12" applyFont="1" applyAlignment="1">
      <alignment wrapText="1"/>
    </xf>
    <xf numFmtId="0" fontId="24" fillId="0" borderId="0" xfId="12" applyFont="1"/>
    <xf numFmtId="0" fontId="25" fillId="8" borderId="2" xfId="12" applyFont="1" applyFill="1" applyBorder="1" applyAlignment="1">
      <alignment horizontal="center" vertical="center"/>
    </xf>
    <xf numFmtId="0" fontId="25" fillId="8" borderId="2" xfId="12" applyFont="1" applyFill="1" applyBorder="1" applyAlignment="1">
      <alignment vertical="center"/>
    </xf>
    <xf numFmtId="0" fontId="19" fillId="9" borderId="2" xfId="12" applyFont="1" applyFill="1" applyBorder="1" applyAlignment="1">
      <alignment vertical="center"/>
    </xf>
    <xf numFmtId="0" fontId="19" fillId="9" borderId="2" xfId="12" applyNumberFormat="1" applyFont="1" applyFill="1" applyBorder="1" applyAlignment="1">
      <alignment horizontal="center" vertical="center"/>
    </xf>
    <xf numFmtId="1" fontId="19" fillId="9" borderId="2" xfId="12" applyNumberFormat="1" applyFont="1" applyFill="1" applyBorder="1" applyAlignment="1">
      <alignment horizontal="center" vertical="center"/>
    </xf>
    <xf numFmtId="171" fontId="19" fillId="9" borderId="2" xfId="12" applyNumberFormat="1" applyFont="1" applyFill="1" applyBorder="1" applyAlignment="1">
      <alignment vertical="center"/>
    </xf>
    <xf numFmtId="0" fontId="20" fillId="0" borderId="1" xfId="12" applyNumberFormat="1" applyFont="1" applyBorder="1" applyAlignment="1">
      <alignment horizontal="center" vertical="center"/>
    </xf>
    <xf numFmtId="1" fontId="20" fillId="0" borderId="1" xfId="12" applyNumberFormat="1" applyFont="1" applyBorder="1" applyAlignment="1">
      <alignment horizontal="center" vertical="center"/>
    </xf>
    <xf numFmtId="171" fontId="20" fillId="0" borderId="1" xfId="12" applyNumberFormat="1" applyFont="1" applyBorder="1" applyAlignment="1">
      <alignment vertical="center"/>
    </xf>
    <xf numFmtId="0" fontId="20" fillId="0" borderId="3" xfId="12" applyNumberFormat="1" applyFont="1" applyBorder="1" applyAlignment="1">
      <alignment horizontal="center" vertical="center"/>
    </xf>
    <xf numFmtId="1" fontId="20" fillId="0" borderId="3" xfId="12" applyNumberFormat="1" applyFont="1" applyBorder="1" applyAlignment="1">
      <alignment horizontal="center" vertical="center"/>
    </xf>
    <xf numFmtId="171" fontId="20" fillId="0" borderId="3" xfId="12" applyNumberFormat="1" applyFont="1" applyBorder="1" applyAlignment="1">
      <alignment vertical="center"/>
    </xf>
    <xf numFmtId="171" fontId="20" fillId="0" borderId="0" xfId="12" applyNumberFormat="1" applyFont="1" applyBorder="1" applyAlignment="1">
      <alignment horizontal="center" vertical="center"/>
    </xf>
    <xf numFmtId="0" fontId="20" fillId="0" borderId="0" xfId="12" applyFont="1" applyFill="1" applyAlignment="1">
      <alignment vertical="center"/>
    </xf>
    <xf numFmtId="0" fontId="20" fillId="0" borderId="0" xfId="12" applyFont="1" applyFill="1" applyAlignment="1">
      <alignment vertical="center" wrapText="1"/>
    </xf>
    <xf numFmtId="0" fontId="24" fillId="0" borderId="0" xfId="12" applyFont="1" applyFill="1" applyAlignment="1">
      <alignment vertical="center"/>
    </xf>
    <xf numFmtId="0" fontId="52" fillId="0" borderId="0" xfId="12" applyFont="1" applyFill="1" applyAlignment="1">
      <alignment vertical="center"/>
    </xf>
    <xf numFmtId="0" fontId="52" fillId="10" borderId="0" xfId="12" applyFont="1" applyFill="1" applyAlignment="1">
      <alignment vertical="center"/>
    </xf>
    <xf numFmtId="0" fontId="13" fillId="0" borderId="0" xfId="12" applyFont="1"/>
    <xf numFmtId="0" fontId="20" fillId="0" borderId="3" xfId="12" applyFont="1" applyFill="1" applyBorder="1" applyAlignment="1">
      <alignment vertical="center"/>
    </xf>
    <xf numFmtId="0" fontId="20" fillId="10" borderId="0" xfId="12" applyFont="1" applyFill="1" applyAlignment="1">
      <alignment vertical="center"/>
    </xf>
    <xf numFmtId="0" fontId="25" fillId="8" borderId="9" xfId="12" applyFont="1" applyFill="1" applyBorder="1" applyAlignment="1">
      <alignment vertical="center"/>
    </xf>
    <xf numFmtId="0" fontId="25" fillId="8" borderId="10" xfId="12" applyFont="1" applyFill="1" applyBorder="1" applyAlignment="1">
      <alignment vertical="center"/>
    </xf>
    <xf numFmtId="0" fontId="25" fillId="8" borderId="2" xfId="12" applyFont="1" applyFill="1" applyBorder="1" applyAlignment="1">
      <alignment horizontal="left" vertical="center"/>
    </xf>
    <xf numFmtId="0" fontId="25" fillId="8" borderId="2" xfId="12" applyFont="1" applyFill="1" applyBorder="1" applyAlignment="1">
      <alignment horizontal="right" vertical="center"/>
    </xf>
    <xf numFmtId="0" fontId="13" fillId="10" borderId="0" xfId="12" applyFont="1" applyFill="1"/>
    <xf numFmtId="0" fontId="43" fillId="9" borderId="2" xfId="12" applyFont="1" applyFill="1" applyBorder="1" applyAlignment="1">
      <alignment vertical="center"/>
    </xf>
    <xf numFmtId="0" fontId="43" fillId="9" borderId="2" xfId="12" applyFont="1" applyFill="1" applyBorder="1" applyAlignment="1">
      <alignment horizontal="right" vertical="center"/>
    </xf>
    <xf numFmtId="0" fontId="20" fillId="2" borderId="4" xfId="12" applyFont="1" applyFill="1" applyBorder="1" applyAlignment="1">
      <alignment vertical="center"/>
    </xf>
    <xf numFmtId="0" fontId="20" fillId="10" borderId="0" xfId="12" applyFont="1" applyFill="1" applyAlignment="1">
      <alignment horizontal="right"/>
    </xf>
    <xf numFmtId="0" fontId="20" fillId="2" borderId="5" xfId="12" applyFont="1" applyFill="1" applyBorder="1" applyAlignment="1">
      <alignment vertical="center"/>
    </xf>
    <xf numFmtId="0" fontId="20" fillId="2" borderId="6" xfId="12" applyFont="1" applyFill="1" applyBorder="1" applyAlignment="1">
      <alignment vertical="center"/>
    </xf>
    <xf numFmtId="0" fontId="20" fillId="10" borderId="3" xfId="12" applyFont="1" applyFill="1" applyBorder="1" applyAlignment="1">
      <alignment horizontal="right"/>
    </xf>
    <xf numFmtId="0" fontId="92" fillId="0" borderId="0" xfId="12" applyFont="1" applyFill="1"/>
    <xf numFmtId="0" fontId="92" fillId="10" borderId="0" xfId="12" applyFont="1" applyFill="1"/>
    <xf numFmtId="0" fontId="92" fillId="0" borderId="0" xfId="12" applyFont="1"/>
    <xf numFmtId="0" fontId="13" fillId="0" borderId="0" xfId="12" applyFont="1" applyFill="1"/>
    <xf numFmtId="0" fontId="24" fillId="0" borderId="0" xfId="12" applyFont="1" applyFill="1" applyBorder="1"/>
    <xf numFmtId="0" fontId="52" fillId="0" borderId="0" xfId="12" applyFont="1" applyFill="1" applyBorder="1"/>
    <xf numFmtId="0" fontId="52" fillId="0" borderId="0" xfId="12" applyFont="1" applyFill="1" applyBorder="1" applyAlignment="1">
      <alignment horizontal="right"/>
    </xf>
    <xf numFmtId="0" fontId="24" fillId="0" borderId="0" xfId="12" applyFont="1" applyFill="1" applyBorder="1" applyAlignment="1">
      <alignment horizontal="left"/>
    </xf>
    <xf numFmtId="0" fontId="52" fillId="0" borderId="3" xfId="12" applyFont="1" applyFill="1" applyBorder="1"/>
    <xf numFmtId="0" fontId="43" fillId="9" borderId="2" xfId="12" applyFont="1" applyFill="1" applyBorder="1" applyAlignment="1"/>
    <xf numFmtId="0" fontId="20" fillId="2" borderId="1" xfId="12" applyFont="1" applyFill="1" applyBorder="1" applyAlignment="1"/>
    <xf numFmtId="0" fontId="20" fillId="2" borderId="4" xfId="12" applyFont="1" applyFill="1" applyBorder="1" applyAlignment="1"/>
    <xf numFmtId="0" fontId="20" fillId="0" borderId="1" xfId="12" applyFont="1" applyBorder="1" applyAlignment="1"/>
    <xf numFmtId="0" fontId="20" fillId="2" borderId="0" xfId="12" applyFont="1" applyFill="1" applyBorder="1" applyAlignment="1"/>
    <xf numFmtId="0" fontId="20" fillId="2" borderId="5" xfId="12" applyFont="1" applyFill="1" applyBorder="1" applyAlignment="1"/>
    <xf numFmtId="0" fontId="20" fillId="0" borderId="0" xfId="12" applyFont="1" applyBorder="1" applyAlignment="1"/>
    <xf numFmtId="0" fontId="20" fillId="2" borderId="0" xfId="12" applyFont="1" applyFill="1" applyBorder="1" applyAlignment="1">
      <alignment horizontal="left"/>
    </xf>
    <xf numFmtId="0" fontId="20" fillId="2" borderId="5" xfId="12" applyFont="1" applyFill="1" applyBorder="1" applyAlignment="1">
      <alignment horizontal="left"/>
    </xf>
    <xf numFmtId="0" fontId="20" fillId="0" borderId="0" xfId="12" applyFont="1" applyBorder="1" applyAlignment="1">
      <alignment horizontal="left"/>
    </xf>
    <xf numFmtId="0" fontId="20" fillId="0" borderId="0" xfId="12" applyFont="1" applyBorder="1" applyAlignment="1">
      <alignment horizontal="right"/>
    </xf>
    <xf numFmtId="0" fontId="20" fillId="2" borderId="3" xfId="12" applyFont="1" applyFill="1" applyBorder="1" applyAlignment="1"/>
    <xf numFmtId="0" fontId="20" fillId="2" borderId="6" xfId="12" applyFont="1" applyFill="1" applyBorder="1" applyAlignment="1"/>
    <xf numFmtId="0" fontId="20" fillId="0" borderId="3" xfId="12" applyFont="1" applyBorder="1" applyAlignment="1"/>
    <xf numFmtId="0" fontId="13" fillId="0" borderId="0" xfId="12" applyFont="1" applyFill="1" applyBorder="1" applyAlignment="1">
      <alignment wrapText="1"/>
    </xf>
    <xf numFmtId="0" fontId="13" fillId="0" borderId="0" xfId="12" applyFont="1" applyAlignment="1">
      <alignment vertical="center"/>
    </xf>
    <xf numFmtId="0" fontId="20" fillId="0" borderId="0" xfId="12" applyFont="1" applyFill="1" applyBorder="1" applyAlignment="1">
      <alignment vertical="center"/>
    </xf>
    <xf numFmtId="0" fontId="4" fillId="0" borderId="0" xfId="23"/>
    <xf numFmtId="0" fontId="4" fillId="0" borderId="0" xfId="23" applyBorder="1" applyAlignment="1">
      <alignment vertical="center"/>
    </xf>
    <xf numFmtId="169" fontId="94" fillId="3" borderId="0" xfId="23" applyNumberFormat="1" applyFont="1" applyFill="1" applyBorder="1" applyAlignment="1">
      <alignment vertical="center" wrapText="1"/>
    </xf>
    <xf numFmtId="0" fontId="4" fillId="0" borderId="0" xfId="23" applyBorder="1"/>
    <xf numFmtId="0" fontId="4" fillId="0" borderId="0" xfId="23" applyFill="1"/>
    <xf numFmtId="0" fontId="42" fillId="0" borderId="0" xfId="23" applyFont="1" applyAlignment="1">
      <alignment vertical="center"/>
    </xf>
    <xf numFmtId="169" fontId="4" fillId="0" borderId="0" xfId="23" applyNumberFormat="1"/>
    <xf numFmtId="0" fontId="42" fillId="0" borderId="0" xfId="23" applyFont="1" applyFill="1" applyAlignment="1">
      <alignment vertical="center"/>
    </xf>
    <xf numFmtId="0" fontId="42" fillId="0" borderId="0" xfId="23" applyFont="1"/>
    <xf numFmtId="0" fontId="12" fillId="0" borderId="0" xfId="23" applyFont="1" applyAlignment="1">
      <alignment vertical="center"/>
    </xf>
    <xf numFmtId="0" fontId="42" fillId="0" borderId="0" xfId="23" applyFont="1" applyBorder="1"/>
    <xf numFmtId="0" fontId="45" fillId="0" borderId="0" xfId="23" applyFont="1" applyAlignment="1">
      <alignment horizontal="left" vertical="center"/>
    </xf>
    <xf numFmtId="0" fontId="42" fillId="0" borderId="0" xfId="23" applyFont="1" applyAlignment="1">
      <alignment wrapText="1"/>
    </xf>
    <xf numFmtId="0" fontId="50" fillId="0" borderId="0" xfId="23" applyFont="1"/>
    <xf numFmtId="0" fontId="12" fillId="0" borderId="0" xfId="23" applyFont="1"/>
    <xf numFmtId="0" fontId="44" fillId="0" borderId="0" xfId="23" applyFont="1" applyAlignment="1">
      <alignment vertical="center"/>
    </xf>
    <xf numFmtId="0" fontId="44" fillId="0" borderId="0" xfId="23" applyFont="1"/>
    <xf numFmtId="0" fontId="33" fillId="0" borderId="0" xfId="23" applyFont="1"/>
    <xf numFmtId="0" fontId="12" fillId="0" borderId="0" xfId="23" applyFont="1" applyAlignment="1">
      <alignment horizontal="left" vertical="center"/>
    </xf>
    <xf numFmtId="0" fontId="44" fillId="0" borderId="0" xfId="23" applyFont="1" applyAlignment="1"/>
    <xf numFmtId="0" fontId="22" fillId="0" borderId="0" xfId="12" applyFont="1" applyAlignment="1">
      <alignment vertical="center"/>
    </xf>
    <xf numFmtId="0" fontId="52" fillId="0" borderId="0" xfId="23" applyFont="1" applyFill="1" applyBorder="1" applyAlignment="1">
      <alignment horizontal="right" vertical="center"/>
    </xf>
    <xf numFmtId="0" fontId="24" fillId="0" borderId="0" xfId="23" applyFont="1" applyAlignment="1">
      <alignment horizontal="left" vertical="center"/>
    </xf>
    <xf numFmtId="0" fontId="22" fillId="0" borderId="0" xfId="23" applyFont="1" applyAlignment="1">
      <alignment vertical="center"/>
    </xf>
    <xf numFmtId="0" fontId="18" fillId="0" borderId="0" xfId="12" applyFont="1" applyAlignment="1">
      <alignment vertical="center"/>
    </xf>
    <xf numFmtId="0" fontId="25" fillId="2" borderId="2" xfId="19" applyFont="1" applyFill="1" applyBorder="1" applyAlignment="1">
      <alignment vertical="center"/>
    </xf>
    <xf numFmtId="0" fontId="20" fillId="2" borderId="4" xfId="19" applyFont="1" applyFill="1" applyBorder="1" applyAlignment="1" applyProtection="1">
      <alignment vertical="center"/>
    </xf>
    <xf numFmtId="0" fontId="20" fillId="0" borderId="1" xfId="19" applyFont="1" applyBorder="1" applyAlignment="1" applyProtection="1">
      <alignment vertical="center"/>
    </xf>
    <xf numFmtId="169" fontId="20" fillId="0" borderId="1" xfId="19" applyNumberFormat="1" applyFont="1" applyBorder="1" applyAlignment="1">
      <alignment horizontal="right" vertical="center"/>
    </xf>
    <xf numFmtId="169" fontId="20" fillId="0" borderId="1" xfId="19" applyNumberFormat="1" applyFont="1" applyFill="1" applyBorder="1" applyAlignment="1">
      <alignment horizontal="right" vertical="center"/>
    </xf>
    <xf numFmtId="0" fontId="20" fillId="2" borderId="5" xfId="19" applyFont="1" applyFill="1" applyBorder="1" applyAlignment="1" applyProtection="1">
      <alignment vertical="center"/>
    </xf>
    <xf numFmtId="0" fontId="20" fillId="0" borderId="0" xfId="19" applyFont="1" applyBorder="1" applyAlignment="1" applyProtection="1">
      <alignment vertical="center"/>
    </xf>
    <xf numFmtId="169" fontId="20" fillId="0" borderId="0" xfId="26" applyNumberFormat="1" applyFont="1" applyBorder="1" applyAlignment="1">
      <alignment horizontal="right" vertical="center"/>
    </xf>
    <xf numFmtId="169" fontId="20" fillId="0" borderId="0" xfId="26" applyNumberFormat="1" applyFont="1" applyFill="1" applyBorder="1" applyAlignment="1">
      <alignment horizontal="right" vertical="center"/>
    </xf>
    <xf numFmtId="0" fontId="25" fillId="2" borderId="5" xfId="19" applyFont="1" applyFill="1" applyBorder="1" applyAlignment="1" applyProtection="1">
      <alignment vertical="center"/>
    </xf>
    <xf numFmtId="0" fontId="25" fillId="0" borderId="0" xfId="19" applyFont="1" applyFill="1" applyBorder="1" applyAlignment="1" applyProtection="1">
      <alignment vertical="center"/>
    </xf>
    <xf numFmtId="169" fontId="25" fillId="0" borderId="0" xfId="26" applyNumberFormat="1" applyFont="1" applyFill="1" applyBorder="1" applyAlignment="1">
      <alignment horizontal="right" vertical="center"/>
    </xf>
    <xf numFmtId="0" fontId="25" fillId="0" borderId="0" xfId="12" applyFont="1" applyBorder="1" applyAlignment="1">
      <alignment vertical="center"/>
    </xf>
    <xf numFmtId="169" fontId="25" fillId="4" borderId="0" xfId="26" applyNumberFormat="1" applyFont="1" applyFill="1" applyBorder="1" applyAlignment="1">
      <alignment horizontal="right" vertical="center"/>
    </xf>
    <xf numFmtId="0" fontId="20" fillId="2" borderId="6" xfId="19" applyFont="1" applyFill="1" applyBorder="1" applyAlignment="1" applyProtection="1">
      <alignment vertical="center"/>
    </xf>
    <xf numFmtId="0" fontId="20" fillId="0" borderId="3" xfId="19" applyFont="1" applyBorder="1" applyAlignment="1" applyProtection="1">
      <alignment vertical="center"/>
    </xf>
    <xf numFmtId="169" fontId="20" fillId="0" borderId="3" xfId="26" applyNumberFormat="1" applyFont="1" applyBorder="1" applyAlignment="1">
      <alignment horizontal="right" vertical="center"/>
    </xf>
    <xf numFmtId="0" fontId="20" fillId="0" borderId="0" xfId="19" applyFont="1" applyBorder="1" applyAlignment="1" applyProtection="1">
      <alignment horizontal="left" vertical="center"/>
    </xf>
    <xf numFmtId="0" fontId="20" fillId="0" borderId="0" xfId="19" applyFont="1" applyFill="1" applyBorder="1" applyAlignment="1" applyProtection="1">
      <alignment horizontal="left" vertical="center"/>
    </xf>
    <xf numFmtId="0" fontId="13" fillId="0" borderId="0" xfId="19" applyFont="1" applyBorder="1" applyAlignment="1" applyProtection="1">
      <alignment vertical="center" wrapText="1"/>
    </xf>
    <xf numFmtId="0" fontId="42" fillId="0" borderId="0" xfId="12" applyFont="1"/>
    <xf numFmtId="0" fontId="25" fillId="2" borderId="2" xfId="19" applyFont="1" applyFill="1" applyBorder="1" applyAlignment="1">
      <alignment horizontal="center" vertical="center"/>
    </xf>
    <xf numFmtId="0" fontId="20" fillId="0" borderId="0" xfId="19" applyFont="1" applyFill="1" applyBorder="1" applyAlignment="1" applyProtection="1">
      <alignment vertical="center"/>
    </xf>
    <xf numFmtId="0" fontId="20" fillId="0" borderId="3" xfId="19" applyFont="1" applyFill="1" applyBorder="1" applyAlignment="1" applyProtection="1">
      <alignment vertical="center"/>
    </xf>
    <xf numFmtId="0" fontId="20" fillId="0" borderId="0" xfId="23" applyFont="1" applyFill="1" applyBorder="1" applyAlignment="1">
      <alignment vertical="center"/>
    </xf>
    <xf numFmtId="0" fontId="20" fillId="0" borderId="0" xfId="23" applyFont="1" applyFill="1" applyBorder="1" applyAlignment="1">
      <alignment horizontal="right" vertical="center"/>
    </xf>
    <xf numFmtId="0" fontId="18" fillId="0" borderId="0" xfId="23" applyFont="1" applyAlignment="1">
      <alignment vertical="center"/>
    </xf>
    <xf numFmtId="0" fontId="25" fillId="2" borderId="1" xfId="19" applyFont="1" applyFill="1" applyBorder="1" applyAlignment="1">
      <alignment horizontal="center" vertical="center"/>
    </xf>
    <xf numFmtId="0" fontId="25" fillId="2" borderId="3" xfId="19" applyFont="1" applyFill="1" applyBorder="1" applyAlignment="1">
      <alignment vertical="center"/>
    </xf>
    <xf numFmtId="0" fontId="20" fillId="2" borderId="4" xfId="19" applyFont="1" applyFill="1" applyBorder="1" applyAlignment="1" applyProtection="1">
      <alignment horizontal="left" vertical="center"/>
    </xf>
    <xf numFmtId="172" fontId="20" fillId="0" borderId="1" xfId="19" applyNumberFormat="1" applyFont="1" applyBorder="1" applyAlignment="1">
      <alignment horizontal="right" vertical="center"/>
    </xf>
    <xf numFmtId="172" fontId="18" fillId="0" borderId="1" xfId="12" applyNumberFormat="1" applyFont="1" applyBorder="1" applyAlignment="1">
      <alignment horizontal="right" vertical="center"/>
    </xf>
    <xf numFmtId="172" fontId="20" fillId="0" borderId="0" xfId="19" applyNumberFormat="1" applyFont="1" applyBorder="1" applyAlignment="1">
      <alignment horizontal="right" vertical="center"/>
    </xf>
    <xf numFmtId="0" fontId="20" fillId="2" borderId="5" xfId="19" applyFont="1" applyFill="1" applyBorder="1" applyAlignment="1" applyProtection="1">
      <alignment horizontal="left" vertical="center"/>
    </xf>
    <xf numFmtId="172" fontId="18" fillId="0" borderId="0" xfId="12" applyNumberFormat="1" applyFont="1" applyBorder="1" applyAlignment="1">
      <alignment horizontal="right" vertical="center"/>
    </xf>
    <xf numFmtId="172" fontId="20" fillId="0" borderId="0" xfId="26" applyNumberFormat="1" applyFont="1" applyBorder="1" applyAlignment="1">
      <alignment horizontal="right" vertical="center"/>
    </xf>
    <xf numFmtId="0" fontId="25" fillId="2" borderId="5" xfId="19" applyFont="1" applyFill="1" applyBorder="1" applyAlignment="1" applyProtection="1">
      <alignment horizontal="left" vertical="center"/>
    </xf>
    <xf numFmtId="172" fontId="25" fillId="0" borderId="0" xfId="26" applyNumberFormat="1" applyFont="1" applyBorder="1" applyAlignment="1">
      <alignment horizontal="right" vertical="center"/>
    </xf>
    <xf numFmtId="172" fontId="25" fillId="4" borderId="0" xfId="26" applyNumberFormat="1" applyFont="1" applyFill="1" applyBorder="1" applyAlignment="1">
      <alignment horizontal="right" vertical="center"/>
    </xf>
    <xf numFmtId="0" fontId="20" fillId="2" borderId="6" xfId="19" applyFont="1" applyFill="1" applyBorder="1" applyAlignment="1" applyProtection="1">
      <alignment horizontal="left" vertical="center"/>
    </xf>
    <xf numFmtId="172" fontId="20" fillId="0" borderId="3" xfId="26" applyNumberFormat="1" applyFont="1" applyFill="1" applyBorder="1" applyAlignment="1">
      <alignment horizontal="right" vertical="center"/>
    </xf>
    <xf numFmtId="172" fontId="18" fillId="0" borderId="3" xfId="12" applyNumberFormat="1" applyFont="1" applyBorder="1" applyAlignment="1">
      <alignment horizontal="right" vertical="center"/>
    </xf>
    <xf numFmtId="172" fontId="20" fillId="0" borderId="3" xfId="19" applyNumberFormat="1" applyFont="1" applyBorder="1" applyAlignment="1">
      <alignment horizontal="right" vertical="center"/>
    </xf>
    <xf numFmtId="0" fontId="13" fillId="0" borderId="0" xfId="19" applyFont="1" applyBorder="1" applyAlignment="1" applyProtection="1">
      <alignment horizontal="left" vertical="center"/>
    </xf>
    <xf numFmtId="3" fontId="13" fillId="0" borderId="0" xfId="26" applyNumberFormat="1" applyFont="1" applyBorder="1" applyAlignment="1">
      <alignment horizontal="center" vertical="center"/>
    </xf>
    <xf numFmtId="0" fontId="42" fillId="0" borderId="0" xfId="12" applyFont="1" applyAlignment="1">
      <alignment vertical="center"/>
    </xf>
    <xf numFmtId="0" fontId="13" fillId="0" borderId="0" xfId="19" applyFont="1" applyBorder="1" applyAlignment="1" applyProtection="1">
      <alignment vertical="center"/>
    </xf>
    <xf numFmtId="169" fontId="20" fillId="0" borderId="1" xfId="19" applyNumberFormat="1" applyFont="1" applyBorder="1" applyAlignment="1">
      <alignment vertical="center"/>
    </xf>
    <xf numFmtId="169" fontId="20" fillId="0" borderId="0" xfId="19" applyNumberFormat="1" applyFont="1" applyBorder="1" applyAlignment="1">
      <alignment vertical="center"/>
    </xf>
    <xf numFmtId="1" fontId="41" fillId="0" borderId="0" xfId="12" applyNumberFormat="1"/>
    <xf numFmtId="169" fontId="20" fillId="0" borderId="0" xfId="26" applyNumberFormat="1" applyFont="1" applyBorder="1" applyAlignment="1">
      <alignment vertical="center"/>
    </xf>
    <xf numFmtId="169" fontId="25" fillId="0" borderId="0" xfId="26" applyNumberFormat="1" applyFont="1" applyBorder="1" applyAlignment="1">
      <alignment vertical="center"/>
    </xf>
    <xf numFmtId="169" fontId="25" fillId="4" borderId="0" xfId="26" applyNumberFormat="1" applyFont="1" applyFill="1" applyBorder="1" applyAlignment="1">
      <alignment vertical="center"/>
    </xf>
    <xf numFmtId="169" fontId="20" fillId="4" borderId="0" xfId="26" applyNumberFormat="1" applyFont="1" applyFill="1" applyBorder="1" applyAlignment="1">
      <alignment vertical="center"/>
    </xf>
    <xf numFmtId="1" fontId="41" fillId="0" borderId="0" xfId="12" applyNumberFormat="1" applyBorder="1"/>
    <xf numFmtId="0" fontId="20" fillId="0" borderId="3" xfId="12" applyFont="1" applyBorder="1"/>
    <xf numFmtId="169" fontId="20" fillId="0" borderId="3" xfId="26" applyNumberFormat="1" applyFont="1" applyFill="1" applyBorder="1" applyAlignment="1">
      <alignment vertical="center"/>
    </xf>
    <xf numFmtId="1" fontId="41" fillId="0" borderId="3" xfId="12" applyNumberFormat="1" applyBorder="1"/>
    <xf numFmtId="0" fontId="96" fillId="0" borderId="0" xfId="12" applyFont="1"/>
    <xf numFmtId="0" fontId="93" fillId="0" borderId="0" xfId="19" applyFont="1" applyBorder="1" applyAlignment="1" applyProtection="1">
      <alignment vertical="center"/>
    </xf>
    <xf numFmtId="0" fontId="93" fillId="0" borderId="0" xfId="19" applyFont="1" applyBorder="1" applyAlignment="1" applyProtection="1">
      <alignment vertical="center" wrapText="1"/>
    </xf>
    <xf numFmtId="0" fontId="52" fillId="0" borderId="0" xfId="23" applyFont="1" applyFill="1" applyBorder="1" applyAlignment="1">
      <alignment vertical="center"/>
    </xf>
    <xf numFmtId="0" fontId="97" fillId="0" borderId="0" xfId="23" applyFont="1" applyAlignment="1">
      <alignment horizontal="left" vertical="center"/>
    </xf>
    <xf numFmtId="0" fontId="98" fillId="0" borderId="0" xfId="12" applyFont="1" applyAlignment="1">
      <alignment vertical="center"/>
    </xf>
    <xf numFmtId="0" fontId="59" fillId="0" borderId="0" xfId="12" applyFont="1" applyAlignment="1">
      <alignment vertical="center"/>
    </xf>
    <xf numFmtId="169" fontId="18" fillId="0" borderId="1" xfId="12" applyNumberFormat="1" applyFont="1" applyBorder="1" applyAlignment="1">
      <alignment vertical="center"/>
    </xf>
    <xf numFmtId="169" fontId="18" fillId="0" borderId="0" xfId="12" applyNumberFormat="1" applyFont="1" applyBorder="1" applyAlignment="1">
      <alignment vertical="center"/>
    </xf>
    <xf numFmtId="169" fontId="18" fillId="0" borderId="3" xfId="12" applyNumberFormat="1" applyFont="1" applyBorder="1" applyAlignment="1">
      <alignment vertical="center"/>
    </xf>
    <xf numFmtId="3" fontId="20" fillId="0" borderId="0" xfId="26" applyNumberFormat="1" applyFont="1" applyBorder="1" applyAlignment="1">
      <alignment horizontal="center" vertical="center"/>
    </xf>
    <xf numFmtId="0" fontId="25" fillId="2" borderId="3" xfId="19" applyFont="1" applyFill="1" applyBorder="1" applyAlignment="1">
      <alignment horizontal="center" vertical="center"/>
    </xf>
    <xf numFmtId="0" fontId="18" fillId="0" borderId="1" xfId="12" applyFont="1" applyBorder="1" applyAlignment="1">
      <alignment vertical="center"/>
    </xf>
    <xf numFmtId="0" fontId="18" fillId="0" borderId="0" xfId="12" applyFont="1" applyBorder="1" applyAlignment="1">
      <alignment vertical="center"/>
    </xf>
    <xf numFmtId="0" fontId="18" fillId="4" borderId="0" xfId="12" applyFont="1" applyFill="1" applyBorder="1" applyAlignment="1">
      <alignment vertical="center"/>
    </xf>
    <xf numFmtId="0" fontId="18" fillId="0" borderId="3" xfId="12" applyFont="1" applyBorder="1" applyAlignment="1">
      <alignment vertical="center"/>
    </xf>
    <xf numFmtId="0" fontId="20" fillId="0" borderId="0" xfId="19" applyFont="1" applyBorder="1" applyAlignment="1" applyProtection="1">
      <alignment vertical="center" wrapText="1"/>
    </xf>
    <xf numFmtId="0" fontId="91" fillId="0" borderId="0" xfId="23" applyFont="1" applyAlignment="1">
      <alignment horizontal="left" vertical="center"/>
    </xf>
    <xf numFmtId="167" fontId="20" fillId="0" borderId="1" xfId="19" applyNumberFormat="1" applyFont="1" applyBorder="1" applyAlignment="1">
      <alignment horizontal="right" vertical="center"/>
    </xf>
    <xf numFmtId="167" fontId="18" fillId="0" borderId="1" xfId="12" applyNumberFormat="1" applyFont="1" applyBorder="1" applyAlignment="1">
      <alignment horizontal="right" vertical="center"/>
    </xf>
    <xf numFmtId="167" fontId="20" fillId="0" borderId="0" xfId="26" applyNumberFormat="1" applyFont="1" applyBorder="1" applyAlignment="1">
      <alignment horizontal="right" vertical="center"/>
    </xf>
    <xf numFmtId="167" fontId="18" fillId="0" borderId="0" xfId="12" applyNumberFormat="1" applyFont="1" applyBorder="1" applyAlignment="1">
      <alignment horizontal="right" vertical="center"/>
    </xf>
    <xf numFmtId="167" fontId="20" fillId="0" borderId="0" xfId="26" applyNumberFormat="1" applyFont="1" applyFill="1" applyBorder="1" applyAlignment="1">
      <alignment horizontal="right" vertical="center"/>
    </xf>
    <xf numFmtId="167" fontId="18" fillId="0" borderId="0" xfId="12" applyNumberFormat="1" applyFont="1" applyFill="1" applyBorder="1" applyAlignment="1">
      <alignment horizontal="right" vertical="center"/>
    </xf>
    <xf numFmtId="167" fontId="25" fillId="0" borderId="0" xfId="26" applyNumberFormat="1" applyFont="1" applyFill="1" applyBorder="1" applyAlignment="1">
      <alignment horizontal="right" vertical="center"/>
    </xf>
    <xf numFmtId="167" fontId="25" fillId="4" borderId="0" xfId="26" applyNumberFormat="1" applyFont="1" applyFill="1" applyBorder="1" applyAlignment="1">
      <alignment horizontal="right" vertical="center"/>
    </xf>
    <xf numFmtId="167" fontId="20" fillId="0" borderId="3" xfId="26" applyNumberFormat="1" applyFont="1" applyBorder="1" applyAlignment="1">
      <alignment horizontal="right" vertical="center"/>
    </xf>
    <xf numFmtId="167" fontId="18" fillId="0" borderId="3" xfId="12" applyNumberFormat="1" applyFont="1" applyBorder="1" applyAlignment="1">
      <alignment horizontal="right" vertical="center"/>
    </xf>
    <xf numFmtId="167" fontId="13" fillId="0" borderId="0" xfId="26" applyNumberFormat="1" applyFont="1" applyBorder="1" applyAlignment="1">
      <alignment horizontal="right" vertical="center"/>
    </xf>
    <xf numFmtId="167" fontId="42" fillId="0" borderId="0" xfId="12" applyNumberFormat="1" applyFont="1" applyBorder="1" applyAlignment="1">
      <alignment horizontal="right" vertical="center"/>
    </xf>
    <xf numFmtId="167" fontId="50" fillId="0" borderId="0" xfId="26" applyNumberFormat="1" applyFont="1" applyFill="1" applyBorder="1" applyAlignment="1">
      <alignment horizontal="right" vertical="center"/>
    </xf>
    <xf numFmtId="167" fontId="50" fillId="4" borderId="0" xfId="26" applyNumberFormat="1" applyFont="1" applyFill="1" applyBorder="1" applyAlignment="1">
      <alignment horizontal="right" vertical="center"/>
    </xf>
    <xf numFmtId="172" fontId="20" fillId="0" borderId="1" xfId="19" applyNumberFormat="1" applyFont="1" applyBorder="1" applyAlignment="1">
      <alignment vertical="center"/>
    </xf>
    <xf numFmtId="172" fontId="18" fillId="0" borderId="1" xfId="12" applyNumberFormat="1" applyFont="1" applyBorder="1" applyAlignment="1">
      <alignment vertical="center"/>
    </xf>
    <xf numFmtId="172" fontId="20" fillId="0" borderId="0" xfId="26" applyNumberFormat="1" applyFont="1" applyBorder="1" applyAlignment="1">
      <alignment vertical="center"/>
    </xf>
    <xf numFmtId="172" fontId="18" fillId="0" borderId="0" xfId="12" applyNumberFormat="1" applyFont="1" applyBorder="1" applyAlignment="1">
      <alignment vertical="center"/>
    </xf>
    <xf numFmtId="172" fontId="25" fillId="0" borderId="0" xfId="26" applyNumberFormat="1" applyFont="1" applyFill="1" applyBorder="1" applyAlignment="1">
      <alignment vertical="center"/>
    </xf>
    <xf numFmtId="172" fontId="25" fillId="4" borderId="0" xfId="26" applyNumberFormat="1" applyFont="1" applyFill="1" applyBorder="1" applyAlignment="1">
      <alignment vertical="center"/>
    </xf>
    <xf numFmtId="172" fontId="17" fillId="4" borderId="0" xfId="12" applyNumberFormat="1" applyFont="1" applyFill="1" applyBorder="1" applyAlignment="1">
      <alignment vertical="center"/>
    </xf>
    <xf numFmtId="172" fontId="17" fillId="0" borderId="0" xfId="12" applyNumberFormat="1" applyFont="1" applyBorder="1" applyAlignment="1">
      <alignment vertical="center"/>
    </xf>
    <xf numFmtId="172" fontId="20" fillId="0" borderId="0" xfId="26" applyNumberFormat="1" applyFont="1" applyFill="1" applyBorder="1" applyAlignment="1">
      <alignment vertical="center"/>
    </xf>
    <xf numFmtId="172" fontId="20" fillId="0" borderId="3" xfId="26" applyNumberFormat="1" applyFont="1" applyBorder="1" applyAlignment="1">
      <alignment vertical="center"/>
    </xf>
    <xf numFmtId="172" fontId="18" fillId="0" borderId="3" xfId="12" applyNumberFormat="1" applyFont="1" applyBorder="1" applyAlignment="1">
      <alignment vertical="center"/>
    </xf>
    <xf numFmtId="169" fontId="20" fillId="0" borderId="0" xfId="26" applyNumberFormat="1" applyFont="1" applyFill="1" applyBorder="1" applyAlignment="1">
      <alignment vertical="center"/>
    </xf>
    <xf numFmtId="169" fontId="20" fillId="0" borderId="3" xfId="26" applyNumberFormat="1" applyFont="1" applyBorder="1" applyAlignment="1">
      <alignment vertical="center"/>
    </xf>
    <xf numFmtId="0" fontId="18" fillId="0" borderId="0" xfId="12" applyFont="1"/>
    <xf numFmtId="0" fontId="20" fillId="4" borderId="0" xfId="19" applyFont="1" applyFill="1" applyBorder="1" applyAlignment="1" applyProtection="1">
      <alignment horizontal="left" vertical="center"/>
    </xf>
    <xf numFmtId="0" fontId="25" fillId="2" borderId="4" xfId="19" applyFont="1" applyFill="1" applyBorder="1" applyAlignment="1" applyProtection="1">
      <alignment horizontal="left" vertical="center"/>
    </xf>
    <xf numFmtId="2" fontId="20" fillId="0" borderId="0" xfId="26" applyNumberFormat="1" applyFont="1" applyBorder="1" applyAlignment="1">
      <alignment horizontal="right" vertical="center"/>
    </xf>
    <xf numFmtId="2" fontId="20" fillId="0" borderId="3" xfId="26" applyNumberFormat="1" applyFont="1" applyBorder="1" applyAlignment="1">
      <alignment horizontal="right" vertical="center"/>
    </xf>
    <xf numFmtId="169" fontId="20" fillId="0" borderId="3" xfId="26" applyNumberFormat="1" applyFont="1" applyFill="1" applyBorder="1" applyAlignment="1">
      <alignment horizontal="right" vertical="center"/>
    </xf>
    <xf numFmtId="169" fontId="20" fillId="4" borderId="3" xfId="26" applyNumberFormat="1" applyFont="1" applyFill="1" applyBorder="1" applyAlignment="1">
      <alignment horizontal="right" vertical="center"/>
    </xf>
    <xf numFmtId="177" fontId="41" fillId="0" borderId="0" xfId="12" applyNumberFormat="1"/>
    <xf numFmtId="4" fontId="20" fillId="0" borderId="0" xfId="26" applyNumberFormat="1" applyFont="1" applyBorder="1" applyAlignment="1">
      <alignment horizontal="center" vertical="center"/>
    </xf>
    <xf numFmtId="2" fontId="20" fillId="0" borderId="0" xfId="19" applyNumberFormat="1" applyFont="1" applyBorder="1" applyAlignment="1">
      <alignment horizontal="right" vertical="center"/>
    </xf>
    <xf numFmtId="178" fontId="0" fillId="0" borderId="0" xfId="27" applyNumberFormat="1" applyFont="1"/>
    <xf numFmtId="10" fontId="0" fillId="0" borderId="0" xfId="27" applyNumberFormat="1" applyFont="1"/>
    <xf numFmtId="2" fontId="20" fillId="0" borderId="0" xfId="26" applyNumberFormat="1" applyFont="1" applyBorder="1" applyAlignment="1">
      <alignment vertical="center"/>
    </xf>
    <xf numFmtId="43" fontId="0" fillId="0" borderId="0" xfId="28" applyFont="1"/>
    <xf numFmtId="2" fontId="20" fillId="0" borderId="3" xfId="26" applyNumberFormat="1" applyFont="1" applyBorder="1" applyAlignment="1">
      <alignment vertical="center"/>
    </xf>
    <xf numFmtId="169" fontId="20" fillId="4" borderId="3" xfId="26" applyNumberFormat="1" applyFont="1" applyFill="1" applyBorder="1" applyAlignment="1">
      <alignment vertical="center"/>
    </xf>
    <xf numFmtId="0" fontId="21" fillId="0" borderId="0" xfId="12" applyFont="1"/>
    <xf numFmtId="0" fontId="22" fillId="0" borderId="0" xfId="12" applyFont="1"/>
    <xf numFmtId="0" fontId="99" fillId="0" borderId="0" xfId="12" applyFont="1"/>
    <xf numFmtId="169" fontId="25" fillId="0" borderId="0" xfId="19" applyNumberFormat="1" applyFont="1" applyBorder="1" applyAlignment="1">
      <alignment vertical="center"/>
    </xf>
    <xf numFmtId="0" fontId="18" fillId="0" borderId="0" xfId="12" applyFont="1" applyBorder="1" applyAlignment="1"/>
    <xf numFmtId="169" fontId="41" fillId="0" borderId="0" xfId="12" applyNumberFormat="1"/>
    <xf numFmtId="169" fontId="25" fillId="4" borderId="0" xfId="19" applyNumberFormat="1" applyFont="1" applyFill="1" applyBorder="1" applyAlignment="1">
      <alignment horizontal="right" vertical="center"/>
    </xf>
    <xf numFmtId="0" fontId="17" fillId="0" borderId="0" xfId="12" applyFont="1" applyBorder="1" applyAlignment="1"/>
    <xf numFmtId="169" fontId="25" fillId="0" borderId="3" xfId="19" applyNumberFormat="1" applyFont="1" applyBorder="1" applyAlignment="1">
      <alignment vertical="center"/>
    </xf>
    <xf numFmtId="0" fontId="18" fillId="0" borderId="3" xfId="12" applyFont="1" applyBorder="1" applyAlignment="1"/>
    <xf numFmtId="169" fontId="71" fillId="0" borderId="0" xfId="26" applyNumberFormat="1" applyFont="1" applyBorder="1" applyAlignment="1">
      <alignment horizontal="right" vertical="center"/>
    </xf>
    <xf numFmtId="169" fontId="25" fillId="0" borderId="0" xfId="19" applyNumberFormat="1" applyFont="1" applyBorder="1" applyAlignment="1">
      <alignment horizontal="right" vertical="center"/>
    </xf>
    <xf numFmtId="169" fontId="25" fillId="0" borderId="3" xfId="19" applyNumberFormat="1" applyFont="1" applyBorder="1" applyAlignment="1">
      <alignment horizontal="right" vertical="center"/>
    </xf>
    <xf numFmtId="0" fontId="100" fillId="0" borderId="0" xfId="12" applyFont="1" applyAlignment="1">
      <alignment vertical="center"/>
    </xf>
    <xf numFmtId="169" fontId="54" fillId="0" borderId="0" xfId="26" applyNumberFormat="1" applyFont="1" applyBorder="1" applyAlignment="1">
      <alignment horizontal="right" vertical="center"/>
    </xf>
    <xf numFmtId="0" fontId="41" fillId="0" borderId="0" xfId="12" applyBorder="1"/>
    <xf numFmtId="169" fontId="13" fillId="0" borderId="0" xfId="19" applyNumberFormat="1" applyFont="1" applyBorder="1" applyAlignment="1">
      <alignment horizontal="right" vertical="center"/>
    </xf>
    <xf numFmtId="169" fontId="13" fillId="0" borderId="0" xfId="26" applyNumberFormat="1" applyFont="1" applyBorder="1" applyAlignment="1">
      <alignment horizontal="right" vertical="center"/>
    </xf>
    <xf numFmtId="169" fontId="13" fillId="0" borderId="0" xfId="26" applyNumberFormat="1" applyFont="1" applyFill="1" applyBorder="1" applyAlignment="1">
      <alignment horizontal="right" vertical="center"/>
    </xf>
    <xf numFmtId="0" fontId="13" fillId="0" borderId="0" xfId="19" applyFont="1" applyFill="1" applyBorder="1" applyAlignment="1" applyProtection="1">
      <alignment horizontal="left" vertical="center"/>
    </xf>
    <xf numFmtId="0" fontId="41" fillId="0" borderId="0" xfId="12" applyAlignment="1">
      <alignment vertical="center"/>
    </xf>
    <xf numFmtId="0" fontId="44" fillId="0" borderId="0" xfId="12" applyFont="1" applyAlignment="1">
      <alignment horizontal="right" vertical="center"/>
    </xf>
    <xf numFmtId="0" fontId="25" fillId="2" borderId="2" xfId="19" applyFont="1" applyFill="1" applyBorder="1" applyAlignment="1">
      <alignment horizontal="right" vertical="center"/>
    </xf>
    <xf numFmtId="0" fontId="89" fillId="2" borderId="2" xfId="19" applyFont="1" applyFill="1" applyBorder="1" applyAlignment="1">
      <alignment horizontal="left" vertical="center"/>
    </xf>
    <xf numFmtId="0" fontId="89" fillId="2" borderId="2" xfId="19" applyFont="1" applyFill="1" applyBorder="1" applyAlignment="1">
      <alignment vertical="center"/>
    </xf>
    <xf numFmtId="0" fontId="25" fillId="2" borderId="2" xfId="19" applyFont="1" applyFill="1" applyBorder="1" applyAlignment="1">
      <alignment horizontal="center" vertical="center" wrapText="1"/>
    </xf>
    <xf numFmtId="0" fontId="25" fillId="2" borderId="6" xfId="19" applyFont="1" applyFill="1" applyBorder="1" applyAlignment="1" applyProtection="1">
      <alignment horizontal="left" vertical="center"/>
    </xf>
    <xf numFmtId="0" fontId="13" fillId="0" borderId="0" xfId="19" applyFont="1" applyBorder="1" applyAlignment="1" applyProtection="1">
      <alignment horizontal="justify" vertical="center" wrapText="1"/>
    </xf>
    <xf numFmtId="0" fontId="24" fillId="0" borderId="0" xfId="7" applyFont="1" applyFill="1" applyAlignment="1">
      <alignment horizontal="left" vertical="center"/>
    </xf>
    <xf numFmtId="3" fontId="24" fillId="0" borderId="0" xfId="7" applyNumberFormat="1" applyFont="1" applyFill="1" applyAlignment="1">
      <alignment horizontal="left" vertical="center"/>
    </xf>
    <xf numFmtId="166" fontId="24" fillId="0" borderId="0" xfId="7" applyNumberFormat="1" applyFont="1" applyFill="1" applyAlignment="1">
      <alignment horizontal="left" vertical="center"/>
    </xf>
    <xf numFmtId="3" fontId="52" fillId="0" borderId="0" xfId="7" applyNumberFormat="1" applyFont="1" applyFill="1" applyAlignment="1">
      <alignment horizontal="left" vertical="center"/>
    </xf>
    <xf numFmtId="3" fontId="52" fillId="0" borderId="0" xfId="7" applyNumberFormat="1" applyFont="1" applyFill="1" applyAlignment="1">
      <alignment horizontal="right" vertical="center"/>
    </xf>
    <xf numFmtId="0" fontId="103" fillId="0" borderId="0" xfId="7" applyFont="1"/>
    <xf numFmtId="3" fontId="24" fillId="0" borderId="0" xfId="7" applyNumberFormat="1" applyFont="1" applyFill="1" applyAlignment="1">
      <alignment horizontal="left" vertical="top"/>
    </xf>
    <xf numFmtId="179" fontId="19" fillId="3" borderId="2" xfId="7" applyNumberFormat="1" applyFont="1" applyFill="1" applyBorder="1" applyAlignment="1">
      <alignment horizontal="right" vertical="center"/>
    </xf>
    <xf numFmtId="179" fontId="19" fillId="3" borderId="2" xfId="7" applyNumberFormat="1" applyFont="1" applyFill="1" applyBorder="1" applyAlignment="1">
      <alignment horizontal="center" vertical="center"/>
    </xf>
    <xf numFmtId="180" fontId="19" fillId="3" borderId="2" xfId="7" applyNumberFormat="1" applyFont="1" applyFill="1" applyBorder="1" applyAlignment="1">
      <alignment horizontal="right" vertical="center"/>
    </xf>
    <xf numFmtId="166" fontId="104" fillId="0" borderId="0" xfId="7" applyNumberFormat="1" applyFont="1"/>
    <xf numFmtId="0" fontId="29" fillId="2" borderId="4" xfId="7" applyFont="1" applyFill="1" applyBorder="1" applyAlignment="1">
      <alignment vertical="center" wrapText="1"/>
    </xf>
    <xf numFmtId="179" fontId="20" fillId="0" borderId="0" xfId="29" applyNumberFormat="1" applyFont="1" applyFill="1" applyBorder="1" applyAlignment="1">
      <alignment horizontal="right" vertical="center" wrapText="1"/>
    </xf>
    <xf numFmtId="179" fontId="20" fillId="0" borderId="0" xfId="29" applyNumberFormat="1" applyFont="1" applyFill="1" applyBorder="1" applyAlignment="1">
      <alignment horizontal="center" vertical="center" wrapText="1"/>
    </xf>
    <xf numFmtId="180" fontId="20" fillId="0" borderId="0" xfId="29" applyNumberFormat="1" applyFont="1" applyFill="1" applyBorder="1" applyAlignment="1">
      <alignment vertical="center" wrapText="1"/>
    </xf>
    <xf numFmtId="179" fontId="20" fillId="0" borderId="0" xfId="29" applyNumberFormat="1" applyFont="1" applyFill="1" applyBorder="1" applyAlignment="1">
      <alignment vertical="center" wrapText="1"/>
    </xf>
    <xf numFmtId="179" fontId="25" fillId="0" borderId="0" xfId="7" applyNumberFormat="1" applyFont="1" applyFill="1" applyBorder="1" applyAlignment="1">
      <alignment horizontal="right" vertical="center"/>
    </xf>
    <xf numFmtId="179" fontId="25" fillId="0" borderId="0" xfId="7" applyNumberFormat="1" applyFont="1" applyFill="1" applyBorder="1" applyAlignment="1">
      <alignment horizontal="right" vertical="center" wrapText="1"/>
    </xf>
    <xf numFmtId="0" fontId="61" fillId="0" borderId="0" xfId="7" applyFont="1" applyFill="1"/>
    <xf numFmtId="0" fontId="29" fillId="2" borderId="5" xfId="7" applyFont="1" applyFill="1" applyBorder="1" applyAlignment="1">
      <alignment vertical="center" wrapText="1"/>
    </xf>
    <xf numFmtId="1" fontId="20" fillId="0" borderId="0" xfId="29" applyNumberFormat="1" applyFont="1" applyFill="1" applyBorder="1" applyAlignment="1">
      <alignment horizontal="right" vertical="center" wrapText="1"/>
    </xf>
    <xf numFmtId="179" fontId="20" fillId="4" borderId="0" xfId="29" applyNumberFormat="1" applyFont="1" applyFill="1" applyBorder="1" applyAlignment="1">
      <alignment horizontal="right" vertical="center" wrapText="1"/>
    </xf>
    <xf numFmtId="0" fontId="29" fillId="2" borderId="6" xfId="7" applyFont="1" applyFill="1" applyBorder="1" applyAlignment="1">
      <alignment vertical="center" wrapText="1"/>
    </xf>
    <xf numFmtId="179" fontId="20" fillId="0" borderId="3" xfId="29" applyNumberFormat="1" applyFont="1" applyFill="1" applyBorder="1" applyAlignment="1">
      <alignment horizontal="right" vertical="center" wrapText="1"/>
    </xf>
    <xf numFmtId="179" fontId="20" fillId="0" borderId="3" xfId="29" applyNumberFormat="1" applyFont="1" applyFill="1" applyBorder="1" applyAlignment="1">
      <alignment horizontal="center" vertical="center" wrapText="1"/>
    </xf>
    <xf numFmtId="180" fontId="20" fillId="0" borderId="3" xfId="29" applyNumberFormat="1" applyFont="1" applyFill="1" applyBorder="1" applyAlignment="1">
      <alignment vertical="center" wrapText="1"/>
    </xf>
    <xf numFmtId="179" fontId="20" fillId="0" borderId="3" xfId="29" applyNumberFormat="1" applyFont="1" applyFill="1" applyBorder="1" applyAlignment="1">
      <alignment vertical="center" wrapText="1"/>
    </xf>
    <xf numFmtId="179" fontId="25" fillId="0" borderId="3" xfId="7" applyNumberFormat="1" applyFont="1" applyFill="1" applyBorder="1" applyAlignment="1">
      <alignment horizontal="right" vertical="center"/>
    </xf>
    <xf numFmtId="179" fontId="25" fillId="0" borderId="3" xfId="7" applyNumberFormat="1" applyFont="1" applyFill="1" applyBorder="1" applyAlignment="1">
      <alignment horizontal="right" vertical="center" wrapText="1"/>
    </xf>
    <xf numFmtId="0" fontId="29" fillId="0" borderId="0" xfId="7" applyFont="1" applyBorder="1" applyAlignment="1">
      <alignment vertical="center" wrapText="1"/>
    </xf>
    <xf numFmtId="3" fontId="20" fillId="0" borderId="0" xfId="29" applyNumberFormat="1" applyFont="1" applyFill="1" applyBorder="1" applyAlignment="1">
      <alignment horizontal="right" vertical="center" wrapText="1"/>
    </xf>
    <xf numFmtId="3" fontId="20" fillId="0" borderId="0" xfId="29" applyNumberFormat="1" applyFont="1" applyFill="1" applyBorder="1" applyAlignment="1">
      <alignment horizontal="center" vertical="center" wrapText="1"/>
    </xf>
    <xf numFmtId="4" fontId="20" fillId="0" borderId="0" xfId="29" applyNumberFormat="1" applyFont="1" applyFill="1" applyBorder="1" applyAlignment="1">
      <alignment vertical="center" wrapText="1"/>
    </xf>
    <xf numFmtId="3" fontId="20" fillId="0" borderId="0" xfId="29" applyNumberFormat="1" applyFont="1" applyFill="1" applyBorder="1" applyAlignment="1">
      <alignment vertical="center" wrapText="1"/>
    </xf>
    <xf numFmtId="3" fontId="25" fillId="0" borderId="0" xfId="7" applyNumberFormat="1" applyFont="1" applyFill="1" applyBorder="1" applyAlignment="1">
      <alignment horizontal="right" vertical="center"/>
    </xf>
    <xf numFmtId="3" fontId="25" fillId="0" borderId="0" xfId="7" applyNumberFormat="1" applyFont="1" applyFill="1" applyBorder="1" applyAlignment="1">
      <alignment horizontal="right" vertical="center" wrapText="1"/>
    </xf>
    <xf numFmtId="0" fontId="105" fillId="0" borderId="0" xfId="7" applyFont="1" applyBorder="1" applyAlignment="1">
      <alignment vertical="center" wrapText="1"/>
    </xf>
    <xf numFmtId="0" fontId="107" fillId="0" borderId="0" xfId="7" applyFont="1" applyFill="1" applyBorder="1" applyAlignment="1">
      <alignment horizontal="left" vertical="center"/>
    </xf>
    <xf numFmtId="3" fontId="107" fillId="0" borderId="0" xfId="7" applyNumberFormat="1" applyFont="1" applyAlignment="1">
      <alignment horizontal="center" vertical="center"/>
    </xf>
    <xf numFmtId="166" fontId="107" fillId="0" borderId="0" xfId="7" applyNumberFormat="1" applyFont="1" applyAlignment="1">
      <alignment vertical="center"/>
    </xf>
    <xf numFmtId="3" fontId="107" fillId="0" borderId="0" xfId="7" applyNumberFormat="1" applyFont="1" applyAlignment="1">
      <alignment vertical="center"/>
    </xf>
    <xf numFmtId="0" fontId="107" fillId="0" borderId="0" xfId="7" applyFont="1" applyAlignment="1">
      <alignment horizontal="center" vertical="center"/>
    </xf>
    <xf numFmtId="0" fontId="107" fillId="0" borderId="0" xfId="7" applyFont="1" applyAlignment="1">
      <alignment vertical="center"/>
    </xf>
    <xf numFmtId="3" fontId="107" fillId="0" borderId="0" xfId="7" applyNumberFormat="1" applyFont="1" applyAlignment="1">
      <alignment horizontal="right" vertical="center"/>
    </xf>
    <xf numFmtId="3" fontId="103" fillId="0" borderId="0" xfId="7" applyNumberFormat="1" applyFont="1" applyAlignment="1">
      <alignment horizontal="center"/>
    </xf>
    <xf numFmtId="166" fontId="103" fillId="0" borderId="0" xfId="7" applyNumberFormat="1" applyFont="1"/>
    <xf numFmtId="3" fontId="103" fillId="0" borderId="0" xfId="7" applyNumberFormat="1" applyFont="1"/>
    <xf numFmtId="0" fontId="103" fillId="0" borderId="0" xfId="7" applyFont="1" applyAlignment="1">
      <alignment horizontal="center"/>
    </xf>
    <xf numFmtId="3" fontId="103" fillId="0" borderId="0" xfId="7" applyNumberFormat="1" applyFont="1" applyAlignment="1">
      <alignment horizontal="right"/>
    </xf>
    <xf numFmtId="3" fontId="103" fillId="0" borderId="0" xfId="29" applyNumberFormat="1" applyFont="1" applyAlignment="1">
      <alignment horizontal="right"/>
    </xf>
    <xf numFmtId="3" fontId="103" fillId="0" borderId="0" xfId="29" applyNumberFormat="1" applyFont="1"/>
    <xf numFmtId="3" fontId="24" fillId="0" borderId="0" xfId="7" applyNumberFormat="1" applyFont="1" applyFill="1" applyAlignment="1">
      <alignment horizontal="centerContinuous" vertical="center"/>
    </xf>
    <xf numFmtId="166" fontId="24" fillId="0" borderId="0" xfId="7" applyNumberFormat="1" applyFont="1" applyFill="1" applyAlignment="1">
      <alignment horizontal="centerContinuous" vertical="center"/>
    </xf>
    <xf numFmtId="0" fontId="24" fillId="0" borderId="0" xfId="7" applyFont="1" applyFill="1" applyAlignment="1">
      <alignment horizontal="centerContinuous" vertical="center"/>
    </xf>
    <xf numFmtId="3" fontId="24" fillId="0" borderId="0" xfId="7" applyNumberFormat="1" applyFont="1" applyFill="1" applyAlignment="1">
      <alignment horizontal="centerContinuous" vertical="top"/>
    </xf>
    <xf numFmtId="1" fontId="20" fillId="0" borderId="3" xfId="29" applyNumberFormat="1" applyFont="1" applyFill="1" applyBorder="1" applyAlignment="1">
      <alignment horizontal="right" vertical="center" wrapText="1"/>
    </xf>
    <xf numFmtId="0" fontId="29" fillId="0" borderId="0" xfId="7" applyFont="1" applyFill="1" applyBorder="1" applyAlignment="1">
      <alignment vertical="center" wrapText="1"/>
    </xf>
    <xf numFmtId="0" fontId="20" fillId="0" borderId="0" xfId="7" applyFont="1" applyFill="1" applyBorder="1" applyAlignment="1">
      <alignment horizontal="left" vertical="center"/>
    </xf>
    <xf numFmtId="3" fontId="20" fillId="0" borderId="0" xfId="7" applyNumberFormat="1" applyFont="1" applyFill="1" applyBorder="1" applyAlignment="1">
      <alignment horizontal="center" vertical="center" wrapText="1"/>
    </xf>
    <xf numFmtId="166" fontId="20" fillId="0" borderId="0" xfId="7" applyNumberFormat="1" applyFont="1" applyFill="1" applyBorder="1" applyAlignment="1">
      <alignment horizontal="left" vertical="center" wrapText="1"/>
    </xf>
    <xf numFmtId="3" fontId="20" fillId="0" borderId="0" xfId="7" applyNumberFormat="1" applyFont="1" applyFill="1" applyBorder="1" applyAlignment="1">
      <alignment horizontal="left" vertical="center" wrapText="1"/>
    </xf>
    <xf numFmtId="0" fontId="20" fillId="0" borderId="0" xfId="7" applyFont="1" applyFill="1" applyBorder="1" applyAlignment="1">
      <alignment horizontal="center" vertical="center" wrapText="1"/>
    </xf>
    <xf numFmtId="0" fontId="20" fillId="0" borderId="0" xfId="7" applyFont="1" applyFill="1" applyBorder="1" applyAlignment="1">
      <alignment horizontal="left" vertical="center" wrapText="1"/>
    </xf>
    <xf numFmtId="3" fontId="20" fillId="0" borderId="0" xfId="7" applyNumberFormat="1" applyFont="1" applyFill="1" applyBorder="1" applyAlignment="1">
      <alignment vertical="center" wrapText="1"/>
    </xf>
    <xf numFmtId="0" fontId="20" fillId="0" borderId="0" xfId="7" applyFont="1" applyBorder="1" applyAlignment="1">
      <alignment horizontal="left" vertical="center"/>
    </xf>
    <xf numFmtId="3" fontId="20" fillId="0" borderId="0" xfId="7" applyNumberFormat="1" applyFont="1" applyBorder="1" applyAlignment="1">
      <alignment horizontal="center" vertical="center"/>
    </xf>
    <xf numFmtId="166" fontId="20" fillId="0" borderId="0" xfId="7" applyNumberFormat="1" applyFont="1" applyBorder="1" applyAlignment="1">
      <alignment vertical="center"/>
    </xf>
    <xf numFmtId="3" fontId="20" fillId="0" borderId="0" xfId="7" applyNumberFormat="1" applyFont="1" applyBorder="1" applyAlignment="1">
      <alignment vertical="center"/>
    </xf>
    <xf numFmtId="0" fontId="20" fillId="0" borderId="0" xfId="7" applyFont="1" applyBorder="1" applyAlignment="1">
      <alignment horizontal="center" vertical="center"/>
    </xf>
    <xf numFmtId="0" fontId="20" fillId="0" borderId="0" xfId="7" applyFont="1" applyBorder="1" applyAlignment="1">
      <alignment vertical="center"/>
    </xf>
    <xf numFmtId="3" fontId="20" fillId="0" borderId="0" xfId="7" applyNumberFormat="1" applyFont="1" applyBorder="1" applyAlignment="1">
      <alignment horizontal="right" vertical="center"/>
    </xf>
    <xf numFmtId="0" fontId="24" fillId="0" borderId="0" xfId="30" applyFont="1" applyFill="1" applyAlignment="1">
      <alignment horizontal="left" vertical="center"/>
    </xf>
    <xf numFmtId="0" fontId="108" fillId="0" borderId="0" xfId="30" applyFont="1" applyFill="1" applyAlignment="1">
      <alignment horizontal="centerContinuous" vertical="center" wrapText="1"/>
    </xf>
    <xf numFmtId="0" fontId="14" fillId="0" borderId="0" xfId="7"/>
    <xf numFmtId="0" fontId="24" fillId="0" borderId="0" xfId="30" applyFont="1" applyFill="1" applyAlignment="1">
      <alignment horizontal="centerContinuous" vertical="center" wrapText="1"/>
    </xf>
    <xf numFmtId="0" fontId="25" fillId="2" borderId="2" xfId="31" applyFont="1" applyFill="1" applyBorder="1" applyAlignment="1">
      <alignment horizontal="centerContinuous" vertical="center" wrapText="1"/>
    </xf>
    <xf numFmtId="0" fontId="14" fillId="0" borderId="0" xfId="7" applyBorder="1"/>
    <xf numFmtId="0" fontId="109" fillId="3" borderId="2" xfId="31" applyFont="1" applyFill="1" applyBorder="1" applyAlignment="1">
      <alignment horizontal="center" vertical="center"/>
    </xf>
    <xf numFmtId="3" fontId="109" fillId="3" borderId="2" xfId="31" applyNumberFormat="1" applyFont="1" applyFill="1" applyBorder="1" applyAlignment="1">
      <alignment horizontal="right" vertical="center" wrapText="1"/>
    </xf>
    <xf numFmtId="3" fontId="109" fillId="3" borderId="2" xfId="31" applyNumberFormat="1" applyFont="1" applyFill="1" applyBorder="1" applyAlignment="1">
      <alignment horizontal="center" vertical="center"/>
    </xf>
    <xf numFmtId="3" fontId="109" fillId="3" borderId="2" xfId="31" applyNumberFormat="1" applyFont="1" applyFill="1" applyBorder="1" applyAlignment="1">
      <alignment horizontal="right" vertical="center"/>
    </xf>
    <xf numFmtId="0" fontId="18" fillId="2" borderId="4" xfId="7" applyFont="1" applyFill="1" applyBorder="1" applyAlignment="1">
      <alignment vertical="center" wrapText="1"/>
    </xf>
    <xf numFmtId="0" fontId="18" fillId="0" borderId="0" xfId="7" applyFont="1" applyBorder="1" applyAlignment="1">
      <alignment vertical="center" wrapText="1"/>
    </xf>
    <xf numFmtId="4" fontId="18" fillId="0" borderId="0" xfId="7" applyNumberFormat="1" applyFont="1" applyBorder="1" applyAlignment="1">
      <alignment wrapText="1"/>
    </xf>
    <xf numFmtId="179" fontId="18" fillId="0" borderId="0" xfId="7" applyNumberFormat="1" applyFont="1" applyBorder="1" applyAlignment="1">
      <alignment wrapText="1"/>
    </xf>
    <xf numFmtId="3" fontId="18" fillId="0" borderId="0" xfId="7" applyNumberFormat="1" applyFont="1" applyBorder="1" applyAlignment="1">
      <alignment wrapText="1"/>
    </xf>
    <xf numFmtId="3" fontId="18" fillId="0" borderId="0" xfId="7" applyNumberFormat="1" applyFont="1" applyBorder="1" applyAlignment="1">
      <alignment horizontal="right" wrapText="1"/>
    </xf>
    <xf numFmtId="0" fontId="18" fillId="2" borderId="5" xfId="7" applyFont="1" applyFill="1" applyBorder="1" applyAlignment="1">
      <alignment vertical="center" wrapText="1"/>
    </xf>
    <xf numFmtId="3" fontId="20" fillId="0" borderId="0" xfId="7" applyNumberFormat="1" applyFont="1" applyBorder="1" applyAlignment="1">
      <alignment horizontal="right" wrapText="1"/>
    </xf>
    <xf numFmtId="0" fontId="18" fillId="2" borderId="5" xfId="7" applyFont="1" applyFill="1" applyBorder="1" applyAlignment="1">
      <alignment horizontal="left" vertical="center" wrapText="1"/>
    </xf>
    <xf numFmtId="0" fontId="18" fillId="0" borderId="0" xfId="7" applyFont="1" applyBorder="1" applyAlignment="1">
      <alignment horizontal="left" vertical="center" wrapText="1"/>
    </xf>
    <xf numFmtId="4" fontId="18" fillId="0" borderId="0" xfId="7" applyNumberFormat="1" applyFont="1" applyBorder="1" applyAlignment="1">
      <alignment horizontal="right" vertical="center" wrapText="1"/>
    </xf>
    <xf numFmtId="3" fontId="18" fillId="0" borderId="0" xfId="7" applyNumberFormat="1" applyFont="1" applyBorder="1" applyAlignment="1">
      <alignment horizontal="right" vertical="center" wrapText="1"/>
    </xf>
    <xf numFmtId="3" fontId="20" fillId="0" borderId="0" xfId="7" applyNumberFormat="1" applyFont="1" applyBorder="1" applyAlignment="1">
      <alignment horizontal="right" vertical="center" wrapText="1"/>
    </xf>
    <xf numFmtId="0" fontId="18" fillId="2" borderId="6" xfId="7" applyFont="1" applyFill="1" applyBorder="1" applyAlignment="1">
      <alignment vertical="center" wrapText="1"/>
    </xf>
    <xf numFmtId="0" fontId="18" fillId="0" borderId="3" xfId="7" applyFont="1" applyBorder="1" applyAlignment="1">
      <alignment vertical="center" wrapText="1"/>
    </xf>
    <xf numFmtId="4" fontId="18" fillId="0" borderId="3" xfId="7" applyNumberFormat="1" applyFont="1" applyBorder="1" applyAlignment="1">
      <alignment wrapText="1"/>
    </xf>
    <xf numFmtId="179" fontId="18" fillId="0" borderId="3" xfId="7" applyNumberFormat="1" applyFont="1" applyBorder="1" applyAlignment="1">
      <alignment wrapText="1"/>
    </xf>
    <xf numFmtId="3" fontId="18" fillId="0" borderId="3" xfId="7" applyNumberFormat="1" applyFont="1" applyBorder="1" applyAlignment="1">
      <alignment wrapText="1"/>
    </xf>
    <xf numFmtId="3" fontId="20" fillId="0" borderId="3" xfId="7" applyNumberFormat="1" applyFont="1" applyBorder="1" applyAlignment="1">
      <alignment horizontal="right" wrapText="1"/>
    </xf>
    <xf numFmtId="3" fontId="18" fillId="0" borderId="3" xfId="7" applyNumberFormat="1" applyFont="1" applyBorder="1" applyAlignment="1">
      <alignment horizontal="right" wrapText="1"/>
    </xf>
    <xf numFmtId="0" fontId="18" fillId="0" borderId="0" xfId="7" applyFont="1" applyAlignment="1">
      <alignment wrapText="1"/>
    </xf>
    <xf numFmtId="4" fontId="20" fillId="0" borderId="0" xfId="32" applyNumberFormat="1" applyFont="1" applyFill="1" applyBorder="1" applyAlignment="1">
      <alignment horizontal="center" vertical="center" wrapText="1"/>
    </xf>
    <xf numFmtId="37" fontId="20" fillId="0" borderId="0" xfId="32" applyNumberFormat="1" applyFont="1" applyFill="1" applyBorder="1" applyAlignment="1">
      <alignment horizontal="center" vertical="center" wrapText="1"/>
    </xf>
    <xf numFmtId="0" fontId="18" fillId="2" borderId="4" xfId="7" applyFont="1" applyFill="1" applyBorder="1" applyAlignment="1">
      <alignment horizontal="justify" vertical="center" wrapText="1"/>
    </xf>
    <xf numFmtId="3" fontId="20" fillId="4" borderId="0" xfId="32" applyNumberFormat="1" applyFont="1" applyFill="1" applyBorder="1" applyAlignment="1">
      <alignment horizontal="right" vertical="center" wrapText="1"/>
    </xf>
    <xf numFmtId="0" fontId="18" fillId="2" borderId="5" xfId="7" applyFont="1" applyFill="1" applyBorder="1" applyAlignment="1">
      <alignment horizontal="justify" vertical="center" wrapText="1"/>
    </xf>
    <xf numFmtId="0" fontId="18" fillId="2" borderId="6" xfId="7" applyFont="1" applyFill="1" applyBorder="1" applyAlignment="1">
      <alignment horizontal="justify" vertical="center" wrapText="1"/>
    </xf>
    <xf numFmtId="3" fontId="20" fillId="4" borderId="3" xfId="32" applyNumberFormat="1" applyFont="1" applyFill="1" applyBorder="1" applyAlignment="1">
      <alignment horizontal="right" vertical="center" wrapText="1"/>
    </xf>
    <xf numFmtId="180" fontId="18" fillId="0" borderId="0" xfId="7" applyNumberFormat="1" applyFont="1" applyBorder="1" applyAlignment="1">
      <alignment wrapText="1"/>
    </xf>
    <xf numFmtId="1" fontId="18" fillId="0" borderId="0" xfId="7" applyNumberFormat="1" applyFont="1" applyBorder="1" applyAlignment="1">
      <alignment wrapText="1"/>
    </xf>
    <xf numFmtId="0" fontId="18" fillId="0" borderId="8" xfId="7" applyFont="1" applyBorder="1" applyAlignment="1">
      <alignment vertical="center" wrapText="1"/>
    </xf>
    <xf numFmtId="180" fontId="18" fillId="0" borderId="3" xfId="7" applyNumberFormat="1" applyFont="1" applyBorder="1" applyAlignment="1">
      <alignment wrapText="1"/>
    </xf>
    <xf numFmtId="0" fontId="52" fillId="0" borderId="0" xfId="23" applyFont="1" applyFill="1" applyBorder="1" applyAlignment="1">
      <alignment horizontal="right" vertical="center"/>
    </xf>
    <xf numFmtId="0" fontId="17" fillId="0" borderId="0" xfId="13" applyFont="1"/>
    <xf numFmtId="164" fontId="43" fillId="3" borderId="2" xfId="13" applyNumberFormat="1" applyFont="1" applyFill="1" applyBorder="1" applyAlignment="1">
      <alignment horizontal="right" vertical="center" wrapText="1"/>
    </xf>
    <xf numFmtId="164" fontId="43" fillId="3" borderId="2" xfId="13" applyNumberFormat="1" applyFont="1" applyFill="1" applyBorder="1" applyAlignment="1">
      <alignment horizontal="center" vertical="center" wrapText="1"/>
    </xf>
    <xf numFmtId="1" fontId="43" fillId="3" borderId="2" xfId="13" applyNumberFormat="1" applyFont="1" applyFill="1" applyBorder="1" applyAlignment="1">
      <alignment horizontal="right" vertical="center" wrapText="1"/>
    </xf>
    <xf numFmtId="0" fontId="18" fillId="0" borderId="1" xfId="13" applyFont="1" applyFill="1" applyBorder="1" applyAlignment="1">
      <alignment horizontal="left" vertical="center" wrapText="1"/>
    </xf>
    <xf numFmtId="164" fontId="18" fillId="4" borderId="1" xfId="14" applyNumberFormat="1" applyFont="1" applyFill="1" applyBorder="1" applyAlignment="1">
      <alignment horizontal="right" vertical="center" wrapText="1"/>
    </xf>
    <xf numFmtId="164" fontId="18" fillId="4" borderId="1" xfId="14" applyNumberFormat="1" applyFont="1" applyFill="1" applyBorder="1" applyAlignment="1">
      <alignment horizontal="center" vertical="center" wrapText="1"/>
    </xf>
    <xf numFmtId="1" fontId="18" fillId="4" borderId="1" xfId="14" applyNumberFormat="1" applyFont="1" applyFill="1" applyBorder="1" applyAlignment="1">
      <alignment horizontal="right" vertical="center" wrapText="1"/>
    </xf>
    <xf numFmtId="1" fontId="18" fillId="4" borderId="1" xfId="14" applyNumberFormat="1" applyFont="1" applyFill="1" applyBorder="1" applyAlignment="1">
      <alignment horizontal="center" vertical="center" wrapText="1"/>
    </xf>
    <xf numFmtId="0" fontId="18" fillId="0" borderId="0" xfId="13" applyFont="1" applyFill="1" applyBorder="1" applyAlignment="1">
      <alignment horizontal="left" vertical="center" wrapText="1"/>
    </xf>
    <xf numFmtId="164" fontId="18" fillId="4" borderId="0" xfId="14" applyNumberFormat="1" applyFont="1" applyFill="1" applyBorder="1" applyAlignment="1">
      <alignment horizontal="right" vertical="center" wrapText="1"/>
    </xf>
    <xf numFmtId="164" fontId="18" fillId="4" borderId="0" xfId="14" applyNumberFormat="1" applyFont="1" applyFill="1" applyBorder="1" applyAlignment="1">
      <alignment horizontal="center" vertical="center" wrapText="1"/>
    </xf>
    <xf numFmtId="1" fontId="18" fillId="4" borderId="0" xfId="14" applyNumberFormat="1" applyFont="1" applyFill="1" applyBorder="1" applyAlignment="1">
      <alignment horizontal="right" vertical="center" wrapText="1"/>
    </xf>
    <xf numFmtId="1" fontId="18" fillId="4" borderId="0" xfId="14" applyNumberFormat="1" applyFont="1" applyFill="1" applyBorder="1" applyAlignment="1">
      <alignment horizontal="center" vertical="center" wrapText="1"/>
    </xf>
    <xf numFmtId="164" fontId="18" fillId="4" borderId="0" xfId="14" applyNumberFormat="1" applyFont="1" applyFill="1" applyBorder="1" applyAlignment="1">
      <alignment horizontal="right" vertical="center"/>
    </xf>
    <xf numFmtId="0" fontId="18" fillId="4" borderId="3" xfId="13" applyFont="1" applyFill="1" applyBorder="1" applyAlignment="1">
      <alignment horizontal="left" vertical="center" wrapText="1"/>
    </xf>
    <xf numFmtId="164" fontId="18" fillId="4" borderId="3" xfId="14" applyNumberFormat="1" applyFont="1" applyFill="1" applyBorder="1" applyAlignment="1">
      <alignment horizontal="right" vertical="center"/>
    </xf>
    <xf numFmtId="164" fontId="18" fillId="4" borderId="3" xfId="14" applyNumberFormat="1" applyFont="1" applyFill="1" applyBorder="1" applyAlignment="1">
      <alignment horizontal="center" vertical="center" wrapText="1"/>
    </xf>
    <xf numFmtId="1" fontId="18" fillId="4" borderId="3" xfId="14" applyNumberFormat="1" applyFont="1" applyFill="1" applyBorder="1" applyAlignment="1">
      <alignment horizontal="right" vertical="center" wrapText="1"/>
    </xf>
    <xf numFmtId="1" fontId="18" fillId="4" borderId="3" xfId="14" applyNumberFormat="1" applyFont="1" applyFill="1" applyBorder="1" applyAlignment="1">
      <alignment horizontal="center" vertical="center" wrapText="1"/>
    </xf>
    <xf numFmtId="164" fontId="18" fillId="4" borderId="3" xfId="14" applyNumberFormat="1" applyFont="1" applyFill="1" applyBorder="1" applyAlignment="1">
      <alignment horizontal="center" vertical="center"/>
    </xf>
    <xf numFmtId="0" fontId="18" fillId="0" borderId="0" xfId="13" applyFont="1" applyAlignment="1">
      <alignment vertical="center"/>
    </xf>
    <xf numFmtId="4" fontId="18" fillId="0" borderId="0" xfId="13" applyNumberFormat="1" applyFont="1" applyAlignment="1">
      <alignment vertical="center"/>
    </xf>
    <xf numFmtId="0" fontId="21" fillId="0" borderId="0" xfId="13" applyFont="1" applyAlignment="1">
      <alignment vertical="center"/>
    </xf>
    <xf numFmtId="0" fontId="21" fillId="0" borderId="0" xfId="13" applyFont="1" applyAlignment="1">
      <alignment vertical="center" wrapText="1"/>
    </xf>
    <xf numFmtId="0" fontId="22" fillId="0" borderId="0" xfId="13" applyFont="1"/>
    <xf numFmtId="0" fontId="22" fillId="0" borderId="0" xfId="13" applyFont="1" applyAlignment="1">
      <alignment horizontal="right" vertical="center"/>
    </xf>
    <xf numFmtId="0" fontId="24" fillId="0" borderId="0" xfId="13" applyFont="1" applyAlignment="1">
      <alignment horizontal="left" vertical="center" wrapText="1"/>
    </xf>
    <xf numFmtId="0" fontId="21" fillId="0" borderId="0" xfId="13" applyFont="1" applyAlignment="1">
      <alignment horizontal="left" vertical="center" wrapText="1"/>
    </xf>
    <xf numFmtId="0" fontId="43" fillId="3" borderId="2" xfId="13" applyFont="1" applyFill="1" applyBorder="1" applyAlignment="1">
      <alignment vertical="center" wrapText="1"/>
    </xf>
    <xf numFmtId="0" fontId="43" fillId="3" borderId="2" xfId="13" applyFont="1" applyFill="1" applyBorder="1" applyAlignment="1">
      <alignment horizontal="center" vertical="center" wrapText="1"/>
    </xf>
    <xf numFmtId="0" fontId="18" fillId="2" borderId="4" xfId="13" applyFont="1" applyFill="1" applyBorder="1" applyAlignment="1">
      <alignment horizontal="left" vertical="center" wrapText="1"/>
    </xf>
    <xf numFmtId="0" fontId="18" fillId="2" borderId="5" xfId="13" applyFont="1" applyFill="1" applyBorder="1" applyAlignment="1">
      <alignment horizontal="left" vertical="center" wrapText="1"/>
    </xf>
    <xf numFmtId="0" fontId="18" fillId="2" borderId="6" xfId="13" applyFont="1" applyFill="1" applyBorder="1" applyAlignment="1">
      <alignment horizontal="left" vertical="center" wrapText="1"/>
    </xf>
    <xf numFmtId="0" fontId="20" fillId="0" borderId="3" xfId="9" applyFont="1" applyBorder="1" applyAlignment="1">
      <alignment vertical="center" wrapText="1"/>
    </xf>
    <xf numFmtId="0" fontId="12" fillId="0" borderId="3" xfId="9" applyFont="1" applyFill="1" applyBorder="1"/>
    <xf numFmtId="165" fontId="29" fillId="2" borderId="4" xfId="10" applyNumberFormat="1" applyFont="1" applyFill="1" applyBorder="1" applyAlignment="1">
      <alignment horizontal="left" vertical="center" wrapText="1"/>
    </xf>
    <xf numFmtId="165" fontId="29" fillId="2" borderId="5" xfId="10" applyNumberFormat="1" applyFont="1" applyFill="1" applyBorder="1" applyAlignment="1">
      <alignment horizontal="left" vertical="center" wrapText="1"/>
    </xf>
    <xf numFmtId="165" fontId="29" fillId="2" borderId="5" xfId="10" applyNumberFormat="1" applyFont="1" applyFill="1" applyBorder="1" applyAlignment="1">
      <alignment horizontal="left" vertical="center"/>
    </xf>
    <xf numFmtId="0" fontId="20" fillId="2" borderId="5" xfId="12" applyFont="1" applyFill="1" applyBorder="1"/>
    <xf numFmtId="165" fontId="29" fillId="2" borderId="6" xfId="10" applyNumberFormat="1" applyFont="1" applyFill="1" applyBorder="1" applyAlignment="1">
      <alignment horizontal="left" vertical="center"/>
    </xf>
    <xf numFmtId="0" fontId="29" fillId="2" borderId="5" xfId="12" applyFont="1" applyFill="1" applyBorder="1"/>
    <xf numFmtId="164" fontId="29" fillId="2" borderId="5" xfId="10" applyNumberFormat="1" applyFont="1" applyFill="1" applyBorder="1" applyAlignment="1">
      <alignment horizontal="left" vertical="center"/>
    </xf>
    <xf numFmtId="165" fontId="29" fillId="2" borderId="4" xfId="10" applyNumberFormat="1" applyFont="1" applyFill="1" applyBorder="1" applyAlignment="1">
      <alignment horizontal="left" vertical="center"/>
    </xf>
    <xf numFmtId="0" fontId="18" fillId="0" borderId="0" xfId="12" applyFont="1" applyFill="1" applyBorder="1" applyAlignment="1">
      <alignment vertical="center"/>
    </xf>
    <xf numFmtId="9" fontId="20" fillId="0" borderId="0" xfId="21" applyNumberFormat="1" applyFont="1" applyBorder="1" applyAlignment="1">
      <alignment horizontal="right"/>
    </xf>
    <xf numFmtId="9" fontId="56" fillId="0" borderId="0" xfId="21" applyNumberFormat="1" applyFont="1" applyBorder="1" applyAlignment="1">
      <alignment horizontal="right"/>
    </xf>
    <xf numFmtId="0" fontId="14" fillId="0" borderId="0" xfId="12" applyFont="1" applyFill="1" applyBorder="1"/>
    <xf numFmtId="9" fontId="20" fillId="0" borderId="3" xfId="21" applyNumberFormat="1" applyFont="1" applyBorder="1" applyAlignment="1">
      <alignment horizontal="right"/>
    </xf>
    <xf numFmtId="9" fontId="56" fillId="0" borderId="3" xfId="21" applyNumberFormat="1" applyFont="1" applyBorder="1" applyAlignment="1">
      <alignment horizontal="right"/>
    </xf>
    <xf numFmtId="0" fontId="18" fillId="0" borderId="0" xfId="23" applyFont="1" applyFill="1" applyBorder="1" applyAlignment="1">
      <alignment vertical="center"/>
    </xf>
    <xf numFmtId="0" fontId="17" fillId="2" borderId="1" xfId="23" applyFont="1" applyFill="1" applyBorder="1" applyAlignment="1">
      <alignment horizontal="center" vertical="center" wrapText="1"/>
    </xf>
    <xf numFmtId="0" fontId="25" fillId="2" borderId="1" xfId="23" applyFont="1" applyFill="1" applyBorder="1" applyAlignment="1">
      <alignment vertical="center" wrapText="1"/>
    </xf>
    <xf numFmtId="0" fontId="17" fillId="2" borderId="2" xfId="23" applyFont="1" applyFill="1" applyBorder="1" applyAlignment="1">
      <alignment vertical="center" wrapText="1"/>
    </xf>
    <xf numFmtId="167" fontId="18" fillId="0" borderId="1" xfId="23" applyNumberFormat="1" applyFont="1" applyBorder="1" applyAlignment="1">
      <alignment horizontal="right" vertical="center" wrapText="1"/>
    </xf>
    <xf numFmtId="167" fontId="18" fillId="0" borderId="0" xfId="23" applyNumberFormat="1" applyFont="1" applyBorder="1" applyAlignment="1">
      <alignment horizontal="right" vertical="center" wrapText="1"/>
    </xf>
    <xf numFmtId="167" fontId="18" fillId="0" borderId="0" xfId="23" applyNumberFormat="1" applyFont="1" applyBorder="1" applyAlignment="1">
      <alignment horizontal="right" vertical="center"/>
    </xf>
    <xf numFmtId="167" fontId="18" fillId="4" borderId="0" xfId="23" applyNumberFormat="1" applyFont="1" applyFill="1" applyBorder="1" applyAlignment="1">
      <alignment horizontal="right" vertical="center" wrapText="1"/>
    </xf>
    <xf numFmtId="167" fontId="18" fillId="4" borderId="3" xfId="23" applyNumberFormat="1" applyFont="1" applyFill="1" applyBorder="1" applyAlignment="1">
      <alignment horizontal="right" vertical="center" wrapText="1"/>
    </xf>
    <xf numFmtId="167" fontId="18" fillId="0" borderId="3" xfId="23" applyNumberFormat="1" applyFont="1" applyBorder="1" applyAlignment="1">
      <alignment horizontal="right" vertical="center"/>
    </xf>
    <xf numFmtId="0" fontId="18" fillId="0" borderId="0" xfId="23" applyFont="1" applyAlignment="1">
      <alignment vertical="center" wrapText="1"/>
    </xf>
    <xf numFmtId="0" fontId="18" fillId="0" borderId="0" xfId="23" applyFont="1" applyBorder="1" applyAlignment="1">
      <alignment vertical="center" wrapText="1"/>
    </xf>
    <xf numFmtId="49" fontId="24" fillId="0" borderId="0" xfId="19" applyNumberFormat="1" applyFont="1" applyFill="1" applyBorder="1" applyAlignment="1">
      <alignment horizontal="left" vertical="center"/>
    </xf>
    <xf numFmtId="0" fontId="24" fillId="0" borderId="0" xfId="19" applyFont="1" applyFill="1" applyBorder="1" applyAlignment="1">
      <alignment vertical="center"/>
    </xf>
    <xf numFmtId="0" fontId="24" fillId="0" borderId="0" xfId="19" applyFont="1" applyFill="1" applyBorder="1" applyAlignment="1">
      <alignment horizontal="center" vertical="center"/>
    </xf>
    <xf numFmtId="167" fontId="29" fillId="2" borderId="4" xfId="23" applyNumberFormat="1" applyFont="1" applyFill="1" applyBorder="1" applyAlignment="1">
      <alignment horizontal="left" vertical="center" wrapText="1"/>
    </xf>
    <xf numFmtId="167" fontId="29" fillId="2" borderId="5" xfId="23" applyNumberFormat="1" applyFont="1" applyFill="1" applyBorder="1" applyAlignment="1">
      <alignment horizontal="left" vertical="center" wrapText="1"/>
    </xf>
    <xf numFmtId="167" fontId="29" fillId="2" borderId="6" xfId="23" applyNumberFormat="1" applyFont="1" applyFill="1" applyBorder="1" applyAlignment="1">
      <alignment horizontal="left" vertical="center" wrapText="1"/>
    </xf>
    <xf numFmtId="167" fontId="18" fillId="0" borderId="1" xfId="23" applyNumberFormat="1" applyFont="1" applyBorder="1" applyAlignment="1">
      <alignment vertical="center" wrapText="1"/>
    </xf>
    <xf numFmtId="0" fontId="18" fillId="0" borderId="0" xfId="23" applyFont="1" applyFill="1" applyBorder="1" applyAlignment="1">
      <alignment horizontal="center" vertical="center" wrapText="1"/>
    </xf>
    <xf numFmtId="0" fontId="25" fillId="2" borderId="2" xfId="23" applyFont="1" applyFill="1" applyBorder="1" applyAlignment="1">
      <alignment horizontal="center" vertical="center" wrapText="1"/>
    </xf>
    <xf numFmtId="167" fontId="19" fillId="3" borderId="2" xfId="23" applyNumberFormat="1" applyFont="1" applyFill="1" applyBorder="1" applyAlignment="1">
      <alignment horizontal="right" vertical="center" wrapText="1"/>
    </xf>
    <xf numFmtId="0" fontId="25" fillId="2" borderId="4" xfId="23" applyFont="1" applyFill="1" applyBorder="1" applyAlignment="1">
      <alignment vertical="center" wrapText="1"/>
    </xf>
    <xf numFmtId="167" fontId="25" fillId="0" borderId="1" xfId="23" applyNumberFormat="1" applyFont="1" applyFill="1" applyBorder="1" applyAlignment="1">
      <alignment horizontal="right" vertical="center" wrapText="1"/>
    </xf>
    <xf numFmtId="0" fontId="20" fillId="2" borderId="5" xfId="23" applyFont="1" applyFill="1" applyBorder="1" applyAlignment="1">
      <alignment vertical="center" wrapText="1"/>
    </xf>
    <xf numFmtId="167" fontId="20" fillId="0" borderId="0" xfId="23" applyNumberFormat="1" applyFont="1" applyFill="1" applyBorder="1" applyAlignment="1">
      <alignment horizontal="right" vertical="center" wrapText="1"/>
    </xf>
    <xf numFmtId="0" fontId="25" fillId="2" borderId="5" xfId="23" applyFont="1" applyFill="1" applyBorder="1" applyAlignment="1">
      <alignment vertical="center" wrapText="1"/>
    </xf>
    <xf numFmtId="167" fontId="25" fillId="0" borderId="0" xfId="23" applyNumberFormat="1" applyFont="1" applyFill="1" applyBorder="1" applyAlignment="1">
      <alignment horizontal="right" vertical="center" wrapText="1"/>
    </xf>
    <xf numFmtId="0" fontId="25" fillId="2" borderId="6" xfId="23" applyFont="1" applyFill="1" applyBorder="1" applyAlignment="1">
      <alignment vertical="center" wrapText="1"/>
    </xf>
    <xf numFmtId="167" fontId="25" fillId="0" borderId="3" xfId="23" applyNumberFormat="1" applyFont="1" applyFill="1" applyBorder="1" applyAlignment="1">
      <alignment horizontal="right" vertical="center" wrapText="1"/>
    </xf>
    <xf numFmtId="0" fontId="25" fillId="0" borderId="0" xfId="23" applyFont="1" applyFill="1" applyBorder="1" applyAlignment="1">
      <alignment vertical="center" wrapText="1"/>
    </xf>
    <xf numFmtId="3" fontId="25" fillId="0" borderId="0" xfId="23" applyNumberFormat="1" applyFont="1" applyFill="1" applyBorder="1" applyAlignment="1">
      <alignment vertical="center" wrapText="1"/>
    </xf>
    <xf numFmtId="0" fontId="18" fillId="0" borderId="0" xfId="23" applyFont="1"/>
    <xf numFmtId="0" fontId="20" fillId="0" borderId="0" xfId="23" applyFont="1" applyFill="1" applyBorder="1" applyAlignment="1">
      <alignment horizontal="left" vertical="center" wrapText="1"/>
    </xf>
    <xf numFmtId="0" fontId="20" fillId="0" borderId="0" xfId="23" applyFont="1" applyFill="1" applyAlignment="1">
      <alignment horizontal="left" vertical="center" wrapText="1"/>
    </xf>
    <xf numFmtId="49" fontId="24" fillId="0" borderId="0" xfId="23" applyNumberFormat="1" applyFont="1" applyFill="1" applyBorder="1" applyAlignment="1">
      <alignment horizontal="left" vertical="center"/>
    </xf>
    <xf numFmtId="49" fontId="52" fillId="0" borderId="0" xfId="23" applyNumberFormat="1" applyFont="1" applyFill="1" applyBorder="1" applyAlignment="1">
      <alignment horizontal="right" vertical="center"/>
    </xf>
    <xf numFmtId="0" fontId="19" fillId="3" borderId="2" xfId="23" applyFont="1" applyFill="1" applyBorder="1" applyAlignment="1">
      <alignment horizontal="center" vertical="center"/>
    </xf>
    <xf numFmtId="0" fontId="43" fillId="9" borderId="2" xfId="12" applyFont="1" applyFill="1" applyBorder="1" applyAlignment="1">
      <alignment horizontal="center" vertical="center"/>
    </xf>
    <xf numFmtId="0" fontId="19" fillId="9" borderId="2" xfId="12" applyFont="1" applyFill="1" applyBorder="1" applyAlignment="1">
      <alignment horizontal="center" vertical="center"/>
    </xf>
    <xf numFmtId="0" fontId="43" fillId="3" borderId="2" xfId="12" applyFont="1" applyFill="1" applyBorder="1" applyAlignment="1">
      <alignment horizontal="center" vertical="center"/>
    </xf>
    <xf numFmtId="49" fontId="19" fillId="3" borderId="2" xfId="22" applyNumberFormat="1" applyFont="1" applyFill="1" applyBorder="1" applyAlignment="1">
      <alignment horizontal="center" vertical="center" wrapText="1"/>
    </xf>
    <xf numFmtId="0" fontId="43" fillId="3" borderId="3" xfId="12" applyFont="1" applyFill="1" applyBorder="1" applyAlignment="1">
      <alignment horizontal="center" vertical="center"/>
    </xf>
    <xf numFmtId="0" fontId="19" fillId="3" borderId="2" xfId="12" applyFont="1" applyFill="1" applyBorder="1" applyAlignment="1">
      <alignment horizontal="center" vertical="center"/>
    </xf>
    <xf numFmtId="0" fontId="20" fillId="0" borderId="0" xfId="12" applyFont="1" applyAlignment="1">
      <alignment horizontal="left" vertical="center"/>
    </xf>
    <xf numFmtId="0" fontId="25" fillId="2" borderId="2" xfId="23" applyFont="1" applyFill="1" applyBorder="1" applyAlignment="1">
      <alignment horizontal="center" vertical="center" wrapText="1"/>
    </xf>
    <xf numFmtId="0" fontId="20" fillId="0" borderId="0" xfId="19" applyFont="1" applyBorder="1" applyAlignment="1" applyProtection="1">
      <alignment horizontal="left" vertical="center"/>
    </xf>
    <xf numFmtId="0" fontId="20" fillId="0" borderId="0" xfId="19" applyFont="1" applyFill="1" applyBorder="1" applyAlignment="1" applyProtection="1">
      <alignment horizontal="left" vertical="center"/>
    </xf>
    <xf numFmtId="0" fontId="20" fillId="0" borderId="0" xfId="23" applyFont="1" applyFill="1" applyBorder="1" applyAlignment="1">
      <alignment horizontal="right" vertical="center"/>
    </xf>
    <xf numFmtId="0" fontId="52" fillId="0" borderId="0" xfId="23" applyFont="1" applyFill="1" applyBorder="1" applyAlignment="1">
      <alignment horizontal="right" vertical="center"/>
    </xf>
    <xf numFmtId="0" fontId="101" fillId="0" borderId="0" xfId="12" applyFont="1" applyAlignment="1">
      <alignment horizontal="center" wrapText="1"/>
    </xf>
    <xf numFmtId="0" fontId="3" fillId="0" borderId="0" xfId="33"/>
    <xf numFmtId="169" fontId="94" fillId="3" borderId="0" xfId="33" applyNumberFormat="1" applyFont="1" applyFill="1" applyBorder="1" applyAlignment="1">
      <alignment vertical="center" wrapText="1"/>
    </xf>
    <xf numFmtId="0" fontId="3" fillId="0" borderId="0" xfId="33" applyBorder="1"/>
    <xf numFmtId="0" fontId="3" fillId="0" borderId="0" xfId="33" applyFill="1"/>
    <xf numFmtId="172" fontId="25" fillId="2" borderId="1" xfId="19" applyNumberFormat="1" applyFont="1" applyFill="1" applyBorder="1" applyAlignment="1">
      <alignment horizontal="center" vertical="center"/>
    </xf>
    <xf numFmtId="0" fontId="25" fillId="2" borderId="0" xfId="23" applyFont="1" applyFill="1" applyBorder="1" applyAlignment="1">
      <alignment horizontal="center" vertical="center" wrapText="1"/>
    </xf>
    <xf numFmtId="0" fontId="25" fillId="2" borderId="3" xfId="23" applyFont="1" applyFill="1" applyBorder="1" applyAlignment="1">
      <alignment horizontal="center" vertical="center" wrapText="1"/>
    </xf>
    <xf numFmtId="0" fontId="25" fillId="2" borderId="2" xfId="23" applyFont="1" applyFill="1" applyBorder="1" applyAlignment="1">
      <alignment vertical="center" wrapText="1"/>
    </xf>
    <xf numFmtId="0" fontId="25" fillId="2" borderId="2" xfId="23" applyFont="1" applyFill="1" applyBorder="1" applyAlignment="1">
      <alignment horizontal="right" vertical="center" wrapText="1"/>
    </xf>
    <xf numFmtId="167" fontId="25" fillId="0" borderId="1" xfId="23" applyNumberFormat="1" applyFont="1" applyBorder="1" applyAlignment="1">
      <alignment horizontal="right" vertical="center"/>
    </xf>
    <xf numFmtId="167" fontId="20" fillId="0" borderId="0" xfId="23" applyNumberFormat="1" applyFont="1" applyBorder="1" applyAlignment="1">
      <alignment horizontal="right" vertical="center"/>
    </xf>
    <xf numFmtId="167" fontId="25" fillId="0" borderId="0" xfId="23" applyNumberFormat="1" applyFont="1" applyFill="1" applyBorder="1" applyAlignment="1">
      <alignment horizontal="right" vertical="center"/>
    </xf>
    <xf numFmtId="167" fontId="20" fillId="0" borderId="0" xfId="23" applyNumberFormat="1" applyFont="1" applyFill="1" applyBorder="1" applyAlignment="1">
      <alignment horizontal="right" vertical="center"/>
    </xf>
    <xf numFmtId="167" fontId="25" fillId="0" borderId="0" xfId="23" applyNumberFormat="1" applyFont="1" applyBorder="1" applyAlignment="1">
      <alignment horizontal="right" vertical="center"/>
    </xf>
    <xf numFmtId="0" fontId="24" fillId="0" borderId="0" xfId="23" applyFont="1" applyFill="1" applyBorder="1" applyAlignment="1">
      <alignment horizontal="left" vertical="center"/>
    </xf>
    <xf numFmtId="0" fontId="18" fillId="0" borderId="0" xfId="33" applyFont="1" applyFill="1" applyBorder="1" applyAlignment="1">
      <alignment horizontal="center" vertical="center" wrapText="1"/>
    </xf>
    <xf numFmtId="0" fontId="18" fillId="0" borderId="0" xfId="33" applyFont="1" applyFill="1" applyAlignment="1">
      <alignment horizontal="center" vertical="center" wrapText="1"/>
    </xf>
    <xf numFmtId="0" fontId="25" fillId="2" borderId="2" xfId="33" applyFont="1" applyFill="1" applyBorder="1" applyAlignment="1">
      <alignment vertical="center" wrapText="1"/>
    </xf>
    <xf numFmtId="167" fontId="19" fillId="3" borderId="2" xfId="33" applyNumberFormat="1" applyFont="1" applyFill="1" applyBorder="1" applyAlignment="1">
      <alignment horizontal="right" vertical="center" wrapText="1"/>
    </xf>
    <xf numFmtId="167" fontId="64" fillId="3" borderId="2" xfId="33" applyNumberFormat="1" applyFont="1" applyFill="1" applyBorder="1" applyAlignment="1">
      <alignment horizontal="right" vertical="center"/>
    </xf>
    <xf numFmtId="167" fontId="25" fillId="0" borderId="1" xfId="33" applyNumberFormat="1" applyFont="1" applyBorder="1" applyAlignment="1">
      <alignment horizontal="right" vertical="center"/>
    </xf>
    <xf numFmtId="173" fontId="25" fillId="0" borderId="1" xfId="33" applyNumberFormat="1" applyFont="1" applyFill="1" applyBorder="1" applyAlignment="1">
      <alignment horizontal="right" vertical="center" wrapText="1"/>
    </xf>
    <xf numFmtId="167" fontId="77" fillId="0" borderId="1" xfId="33" applyNumberFormat="1" applyFont="1" applyFill="1" applyBorder="1" applyAlignment="1">
      <alignment horizontal="right" vertical="center"/>
    </xf>
    <xf numFmtId="167" fontId="20" fillId="0" borderId="0" xfId="33" applyNumberFormat="1" applyFont="1" applyBorder="1" applyAlignment="1">
      <alignment horizontal="right" vertical="center"/>
    </xf>
    <xf numFmtId="173" fontId="20" fillId="0" borderId="0" xfId="33" applyNumberFormat="1" applyFont="1" applyFill="1" applyBorder="1" applyAlignment="1">
      <alignment horizontal="right" vertical="center" wrapText="1"/>
    </xf>
    <xf numFmtId="167" fontId="20" fillId="0" borderId="0" xfId="33" applyNumberFormat="1" applyFont="1" applyFill="1" applyBorder="1" applyAlignment="1">
      <alignment horizontal="right" vertical="center" wrapText="1"/>
    </xf>
    <xf numFmtId="167" fontId="77" fillId="0" borderId="0" xfId="33" applyNumberFormat="1" applyFont="1" applyFill="1" applyBorder="1" applyAlignment="1">
      <alignment horizontal="right" vertical="center"/>
    </xf>
    <xf numFmtId="0" fontId="25" fillId="0" borderId="0" xfId="33" applyFont="1" applyFill="1" applyBorder="1" applyAlignment="1">
      <alignment vertical="center" wrapText="1"/>
    </xf>
    <xf numFmtId="167" fontId="25" fillId="0" borderId="0" xfId="33" applyNumberFormat="1" applyFont="1" applyFill="1" applyBorder="1" applyAlignment="1">
      <alignment horizontal="right" vertical="center"/>
    </xf>
    <xf numFmtId="173" fontId="25" fillId="0" borderId="0" xfId="33" applyNumberFormat="1" applyFont="1" applyFill="1" applyBorder="1" applyAlignment="1">
      <alignment horizontal="right" vertical="center" wrapText="1"/>
    </xf>
    <xf numFmtId="167" fontId="20" fillId="0" borderId="0" xfId="33" applyNumberFormat="1" applyFont="1" applyFill="1" applyBorder="1" applyAlignment="1">
      <alignment horizontal="right" vertical="center"/>
    </xf>
    <xf numFmtId="167" fontId="25" fillId="0" borderId="0" xfId="33" applyNumberFormat="1" applyFont="1" applyFill="1" applyBorder="1" applyAlignment="1">
      <alignment horizontal="right" vertical="center" wrapText="1"/>
    </xf>
    <xf numFmtId="167" fontId="25" fillId="0" borderId="3" xfId="33" applyNumberFormat="1" applyFont="1" applyFill="1" applyBorder="1" applyAlignment="1">
      <alignment horizontal="right" vertical="center" wrapText="1"/>
    </xf>
    <xf numFmtId="173" fontId="25" fillId="0" borderId="3" xfId="33" applyNumberFormat="1" applyFont="1" applyFill="1" applyBorder="1" applyAlignment="1">
      <alignment horizontal="right" vertical="center" wrapText="1"/>
    </xf>
    <xf numFmtId="173" fontId="20" fillId="0" borderId="3" xfId="33" applyNumberFormat="1" applyFont="1" applyFill="1" applyBorder="1" applyAlignment="1">
      <alignment horizontal="right" vertical="center" wrapText="1"/>
    </xf>
    <xf numFmtId="167" fontId="18" fillId="0" borderId="3" xfId="33" applyNumberFormat="1" applyFont="1" applyFill="1" applyBorder="1" applyAlignment="1">
      <alignment horizontal="right" vertical="center"/>
    </xf>
    <xf numFmtId="3" fontId="25" fillId="0" borderId="0" xfId="33" applyNumberFormat="1" applyFont="1" applyFill="1" applyBorder="1" applyAlignment="1">
      <alignment vertical="center" wrapText="1"/>
    </xf>
    <xf numFmtId="0" fontId="18" fillId="0" borderId="0" xfId="33" applyFont="1" applyFill="1" applyBorder="1" applyAlignment="1">
      <alignment vertical="center"/>
    </xf>
    <xf numFmtId="0" fontId="18" fillId="0" borderId="0" xfId="33" applyFont="1" applyFill="1" applyBorder="1"/>
    <xf numFmtId="0" fontId="18" fillId="0" borderId="0" xfId="33" applyFont="1" applyFill="1" applyAlignment="1">
      <alignment vertical="center"/>
    </xf>
    <xf numFmtId="0" fontId="18" fillId="0" borderId="0" xfId="33" applyFont="1" applyFill="1"/>
    <xf numFmtId="0" fontId="20" fillId="0" borderId="0" xfId="33" applyFont="1" applyFill="1" applyAlignment="1">
      <alignment horizontal="left" vertical="center" wrapText="1"/>
    </xf>
    <xf numFmtId="49" fontId="24" fillId="0" borderId="0" xfId="33" applyNumberFormat="1" applyFont="1" applyFill="1" applyBorder="1" applyAlignment="1">
      <alignment horizontal="left" vertical="center"/>
    </xf>
    <xf numFmtId="0" fontId="22" fillId="0" borderId="0" xfId="33" applyFont="1" applyAlignment="1">
      <alignment vertical="center"/>
    </xf>
    <xf numFmtId="0" fontId="22" fillId="0" borderId="0" xfId="33" applyFont="1"/>
    <xf numFmtId="0" fontId="52" fillId="0" borderId="0" xfId="33" applyFont="1" applyFill="1" applyAlignment="1">
      <alignment vertical="center"/>
    </xf>
    <xf numFmtId="0" fontId="52" fillId="0" borderId="0" xfId="33" applyFont="1" applyFill="1" applyAlignment="1">
      <alignment horizontal="right" vertical="center"/>
    </xf>
    <xf numFmtId="0" fontId="24" fillId="0" borderId="0" xfId="33" applyFont="1" applyFill="1" applyBorder="1" applyAlignment="1">
      <alignment horizontal="left" vertical="center"/>
    </xf>
    <xf numFmtId="0" fontId="24" fillId="0" borderId="0" xfId="33" applyFont="1" applyFill="1" applyAlignment="1">
      <alignment horizontal="left" vertical="center"/>
    </xf>
    <xf numFmtId="0" fontId="25" fillId="2" borderId="3" xfId="33" applyFont="1" applyFill="1" applyBorder="1" applyAlignment="1">
      <alignment vertical="center" wrapText="1"/>
    </xf>
    <xf numFmtId="0" fontId="25" fillId="2" borderId="0" xfId="33" applyFont="1" applyFill="1" applyBorder="1" applyAlignment="1">
      <alignment horizontal="center" vertical="center" wrapText="1"/>
    </xf>
    <xf numFmtId="0" fontId="25" fillId="2" borderId="4" xfId="33" applyFont="1" applyFill="1" applyBorder="1" applyAlignment="1">
      <alignment vertical="center" wrapText="1"/>
    </xf>
    <xf numFmtId="0" fontId="20" fillId="2" borderId="5" xfId="33" applyFont="1" applyFill="1" applyBorder="1" applyAlignment="1">
      <alignment vertical="center" wrapText="1"/>
    </xf>
    <xf numFmtId="0" fontId="25" fillId="2" borderId="5" xfId="33" applyFont="1" applyFill="1" applyBorder="1" applyAlignment="1">
      <alignment vertical="center" wrapText="1"/>
    </xf>
    <xf numFmtId="0" fontId="25" fillId="2" borderId="6" xfId="33" applyFont="1" applyFill="1" applyBorder="1" applyAlignment="1">
      <alignment vertical="center" wrapText="1"/>
    </xf>
    <xf numFmtId="0" fontId="19" fillId="3" borderId="2" xfId="33" applyFont="1" applyFill="1" applyBorder="1" applyAlignment="1">
      <alignment horizontal="center" vertical="center"/>
    </xf>
    <xf numFmtId="0" fontId="28" fillId="2" borderId="1" xfId="23" applyFont="1" applyFill="1" applyBorder="1" applyAlignment="1">
      <alignment horizontal="center" vertical="center" wrapText="1"/>
    </xf>
    <xf numFmtId="0" fontId="28" fillId="2" borderId="0" xfId="23" applyFont="1" applyFill="1" applyBorder="1" applyAlignment="1">
      <alignment horizontal="center" vertical="center" wrapText="1"/>
    </xf>
    <xf numFmtId="0" fontId="28" fillId="2" borderId="0" xfId="23" applyFont="1" applyFill="1" applyBorder="1" applyAlignment="1">
      <alignment horizontal="right" vertical="center" wrapText="1"/>
    </xf>
    <xf numFmtId="0" fontId="28" fillId="2" borderId="3" xfId="23" applyFont="1" applyFill="1" applyBorder="1" applyAlignment="1">
      <alignment horizontal="center" vertical="center" wrapText="1"/>
    </xf>
    <xf numFmtId="0" fontId="19" fillId="3" borderId="2" xfId="23" applyFont="1" applyFill="1" applyBorder="1" applyAlignment="1">
      <alignment vertical="center" wrapText="1"/>
    </xf>
    <xf numFmtId="167" fontId="18" fillId="3" borderId="2" xfId="23" applyNumberFormat="1" applyFont="1" applyFill="1" applyBorder="1" applyAlignment="1">
      <alignment horizontal="right" vertical="center"/>
    </xf>
    <xf numFmtId="0" fontId="28" fillId="0" borderId="1" xfId="23" applyFont="1" applyFill="1" applyBorder="1" applyAlignment="1">
      <alignment vertical="center" wrapText="1"/>
    </xf>
    <xf numFmtId="167" fontId="28" fillId="0" borderId="1" xfId="23" applyNumberFormat="1" applyFont="1" applyFill="1" applyBorder="1" applyAlignment="1">
      <alignment horizontal="right" vertical="center" wrapText="1"/>
    </xf>
    <xf numFmtId="167" fontId="18" fillId="0" borderId="1" xfId="23" applyNumberFormat="1" applyFont="1" applyBorder="1" applyAlignment="1">
      <alignment horizontal="right" vertical="center"/>
    </xf>
    <xf numFmtId="0" fontId="28" fillId="0" borderId="0" xfId="23" applyFont="1" applyFill="1" applyBorder="1" applyAlignment="1">
      <alignment vertical="center" wrapText="1"/>
    </xf>
    <xf numFmtId="167" fontId="28" fillId="0" borderId="0" xfId="23" applyNumberFormat="1" applyFont="1" applyFill="1" applyBorder="1" applyAlignment="1">
      <alignment horizontal="right" vertical="center" wrapText="1"/>
    </xf>
    <xf numFmtId="167" fontId="28" fillId="4" borderId="0" xfId="23" applyNumberFormat="1" applyFont="1" applyFill="1" applyBorder="1" applyAlignment="1">
      <alignment horizontal="right" vertical="center" wrapText="1"/>
    </xf>
    <xf numFmtId="0" fontId="29" fillId="0" borderId="0" xfId="23" applyFont="1" applyFill="1" applyBorder="1" applyAlignment="1">
      <alignment vertical="center" wrapText="1"/>
    </xf>
    <xf numFmtId="167" fontId="29" fillId="0" borderId="0" xfId="23" applyNumberFormat="1" applyFont="1" applyFill="1" applyBorder="1" applyAlignment="1">
      <alignment horizontal="right" vertical="center" wrapText="1"/>
    </xf>
    <xf numFmtId="167" fontId="29" fillId="4" borderId="0" xfId="23" applyNumberFormat="1" applyFont="1" applyFill="1" applyBorder="1" applyAlignment="1">
      <alignment horizontal="right" vertical="center" wrapText="1"/>
    </xf>
    <xf numFmtId="0" fontId="29" fillId="0" borderId="0" xfId="23" applyFont="1" applyFill="1" applyBorder="1" applyAlignment="1">
      <alignment horizontal="left" vertical="center" wrapText="1"/>
    </xf>
    <xf numFmtId="43" fontId="29" fillId="0" borderId="0" xfId="24" applyFont="1" applyFill="1" applyBorder="1" applyAlignment="1">
      <alignment vertical="center" wrapText="1"/>
    </xf>
    <xf numFmtId="0" fontId="29" fillId="0" borderId="3" xfId="23" applyFont="1" applyFill="1" applyBorder="1" applyAlignment="1">
      <alignment vertical="center" wrapText="1"/>
    </xf>
    <xf numFmtId="167" fontId="29" fillId="0" borderId="3" xfId="23" applyNumberFormat="1" applyFont="1" applyFill="1" applyBorder="1" applyAlignment="1">
      <alignment horizontal="right" vertical="center" wrapText="1"/>
    </xf>
    <xf numFmtId="43" fontId="29" fillId="0" borderId="3" xfId="24" applyFont="1" applyFill="1" applyBorder="1" applyAlignment="1">
      <alignment vertical="center" wrapText="1"/>
    </xf>
    <xf numFmtId="0" fontId="52" fillId="0" borderId="0" xfId="23" applyFont="1" applyFill="1" applyAlignment="1">
      <alignment horizontal="right" vertical="center"/>
    </xf>
    <xf numFmtId="49" fontId="97" fillId="0" borderId="0" xfId="23" applyNumberFormat="1" applyFont="1" applyFill="1" applyBorder="1" applyAlignment="1">
      <alignment horizontal="left" vertical="center"/>
    </xf>
    <xf numFmtId="0" fontId="28" fillId="2" borderId="4" xfId="23" applyFont="1" applyFill="1" applyBorder="1" applyAlignment="1">
      <alignment vertical="center" wrapText="1"/>
    </xf>
    <xf numFmtId="0" fontId="28" fillId="2" borderId="5" xfId="23" applyFont="1" applyFill="1" applyBorder="1" applyAlignment="1">
      <alignment vertical="center" wrapText="1"/>
    </xf>
    <xf numFmtId="0" fontId="29" fillId="2" borderId="5" xfId="23" applyFont="1" applyFill="1" applyBorder="1" applyAlignment="1">
      <alignment vertical="center" wrapText="1"/>
    </xf>
    <xf numFmtId="0" fontId="29" fillId="2" borderId="5" xfId="23" applyFont="1" applyFill="1" applyBorder="1" applyAlignment="1">
      <alignment horizontal="left" vertical="center" wrapText="1"/>
    </xf>
    <xf numFmtId="0" fontId="29" fillId="2" borderId="6" xfId="23" applyFont="1" applyFill="1" applyBorder="1" applyAlignment="1">
      <alignment vertical="center" wrapText="1"/>
    </xf>
    <xf numFmtId="0" fontId="17" fillId="0" borderId="0" xfId="23" applyFont="1" applyAlignment="1">
      <alignment vertical="center"/>
    </xf>
    <xf numFmtId="0" fontId="18" fillId="0" borderId="0" xfId="23" applyFont="1" applyBorder="1" applyAlignment="1">
      <alignment vertical="center"/>
    </xf>
    <xf numFmtId="0" fontId="17" fillId="0" borderId="0" xfId="23" applyFont="1" applyBorder="1" applyAlignment="1">
      <alignment vertical="center"/>
    </xf>
    <xf numFmtId="0" fontId="19" fillId="3" borderId="2" xfId="23" applyFont="1" applyFill="1" applyBorder="1" applyAlignment="1">
      <alignment horizontal="left" vertical="center" wrapText="1"/>
    </xf>
    <xf numFmtId="167" fontId="29" fillId="0" borderId="1" xfId="23" applyNumberFormat="1" applyFont="1" applyBorder="1" applyAlignment="1">
      <alignment horizontal="right" vertical="center" wrapText="1"/>
    </xf>
    <xf numFmtId="167" fontId="29" fillId="0" borderId="0" xfId="23" applyNumberFormat="1" applyFont="1" applyBorder="1" applyAlignment="1">
      <alignment horizontal="right" vertical="center" wrapText="1"/>
    </xf>
    <xf numFmtId="167" fontId="29" fillId="0" borderId="3" xfId="23" applyNumberFormat="1" applyFont="1" applyBorder="1" applyAlignment="1">
      <alignment horizontal="right" vertical="center" wrapText="1"/>
    </xf>
    <xf numFmtId="167" fontId="64" fillId="3" borderId="2" xfId="23" applyNumberFormat="1" applyFont="1" applyFill="1" applyBorder="1" applyAlignment="1">
      <alignment horizontal="right" vertical="center"/>
    </xf>
    <xf numFmtId="167" fontId="29" fillId="0" borderId="1" xfId="23" applyNumberFormat="1" applyFont="1" applyFill="1" applyBorder="1" applyAlignment="1">
      <alignment horizontal="right" vertical="center" wrapText="1"/>
    </xf>
    <xf numFmtId="0" fontId="21" fillId="0" borderId="0" xfId="23" applyFont="1" applyAlignment="1">
      <alignment vertical="center"/>
    </xf>
    <xf numFmtId="0" fontId="22" fillId="0" borderId="0" xfId="23" applyFont="1" applyBorder="1" applyAlignment="1">
      <alignment vertical="center"/>
    </xf>
    <xf numFmtId="0" fontId="22" fillId="0" borderId="0" xfId="23" applyFont="1"/>
    <xf numFmtId="0" fontId="52" fillId="0" borderId="0" xfId="23" applyFont="1" applyFill="1" applyAlignment="1">
      <alignment vertical="center"/>
    </xf>
    <xf numFmtId="0" fontId="29" fillId="2" borderId="4" xfId="23" applyFont="1" applyFill="1" applyBorder="1" applyAlignment="1">
      <alignment horizontal="left" vertical="center" wrapText="1"/>
    </xf>
    <xf numFmtId="0" fontId="29" fillId="2" borderId="6" xfId="23" applyFont="1" applyFill="1" applyBorder="1" applyAlignment="1">
      <alignment horizontal="left" vertical="center" wrapText="1"/>
    </xf>
    <xf numFmtId="0" fontId="29" fillId="2" borderId="4" xfId="23" applyFont="1" applyFill="1" applyBorder="1" applyAlignment="1">
      <alignment vertical="center" wrapText="1"/>
    </xf>
    <xf numFmtId="0" fontId="43" fillId="3" borderId="2" xfId="23" applyFont="1" applyFill="1" applyBorder="1" applyAlignment="1">
      <alignment horizontal="left" vertical="center" wrapText="1"/>
    </xf>
    <xf numFmtId="167" fontId="43" fillId="3" borderId="2" xfId="23" applyNumberFormat="1" applyFont="1" applyFill="1" applyBorder="1" applyAlignment="1">
      <alignment horizontal="right" vertical="center" wrapText="1"/>
    </xf>
    <xf numFmtId="167" fontId="75" fillId="3" borderId="2" xfId="23" applyNumberFormat="1" applyFont="1" applyFill="1" applyBorder="1" applyAlignment="1">
      <alignment horizontal="right" vertical="center"/>
    </xf>
    <xf numFmtId="0" fontId="18" fillId="0" borderId="0" xfId="23" applyFont="1" applyBorder="1"/>
    <xf numFmtId="0" fontId="18" fillId="0" borderId="0" xfId="23" applyFont="1" applyAlignment="1">
      <alignment wrapText="1"/>
    </xf>
    <xf numFmtId="0" fontId="18" fillId="0" borderId="1" xfId="23" applyFont="1" applyFill="1" applyBorder="1" applyAlignment="1">
      <alignment vertical="center" wrapText="1"/>
    </xf>
    <xf numFmtId="167" fontId="17" fillId="0" borderId="1" xfId="23" applyNumberFormat="1" applyFont="1" applyBorder="1" applyAlignment="1">
      <alignment horizontal="right" vertical="center"/>
    </xf>
    <xf numFmtId="0" fontId="17" fillId="0" borderId="1" xfId="23" applyFont="1" applyBorder="1"/>
    <xf numFmtId="0" fontId="18" fillId="0" borderId="1" xfId="23" applyFont="1" applyBorder="1"/>
    <xf numFmtId="167" fontId="28" fillId="0" borderId="0" xfId="23" applyNumberFormat="1" applyFont="1" applyBorder="1" applyAlignment="1">
      <alignment horizontal="right" vertical="center" wrapText="1"/>
    </xf>
    <xf numFmtId="167" fontId="17" fillId="0" borderId="0" xfId="23" applyNumberFormat="1" applyFont="1" applyBorder="1" applyAlignment="1">
      <alignment horizontal="right" vertical="center"/>
    </xf>
    <xf numFmtId="0" fontId="17" fillId="0" borderId="0" xfId="23" applyFont="1" applyBorder="1"/>
    <xf numFmtId="0" fontId="20" fillId="0" borderId="0" xfId="23" applyFont="1" applyBorder="1" applyAlignment="1">
      <alignment vertical="center" wrapText="1"/>
    </xf>
    <xf numFmtId="167" fontId="25" fillId="0" borderId="0" xfId="23" applyNumberFormat="1" applyFont="1" applyBorder="1" applyAlignment="1">
      <alignment horizontal="right" vertical="center" wrapText="1"/>
    </xf>
    <xf numFmtId="0" fontId="18" fillId="0" borderId="0" xfId="23" applyFont="1" applyBorder="1" applyAlignment="1">
      <alignment horizontal="left" vertical="center" wrapText="1"/>
    </xf>
    <xf numFmtId="0" fontId="18" fillId="0" borderId="3" xfId="23" applyFont="1" applyBorder="1" applyAlignment="1">
      <alignment vertical="center" wrapText="1"/>
    </xf>
    <xf numFmtId="0" fontId="18" fillId="0" borderId="3" xfId="23" applyFont="1" applyBorder="1"/>
    <xf numFmtId="0" fontId="18" fillId="0" borderId="0" xfId="23" applyFont="1" applyAlignment="1">
      <alignment horizontal="left" vertical="center" wrapText="1"/>
    </xf>
    <xf numFmtId="0" fontId="21" fillId="0" borderId="0" xfId="23" applyFont="1" applyAlignment="1">
      <alignment wrapText="1"/>
    </xf>
    <xf numFmtId="0" fontId="22" fillId="0" borderId="0" xfId="23" applyFont="1" applyBorder="1"/>
    <xf numFmtId="0" fontId="24" fillId="0" borderId="0" xfId="23" applyFont="1" applyAlignment="1">
      <alignment horizontal="left" wrapText="1"/>
    </xf>
    <xf numFmtId="0" fontId="97" fillId="0" borderId="0" xfId="23" applyFont="1" applyAlignment="1">
      <alignment horizontal="left" wrapText="1"/>
    </xf>
    <xf numFmtId="0" fontId="25" fillId="2" borderId="2" xfId="25" applyFont="1" applyFill="1" applyBorder="1" applyAlignment="1">
      <alignment vertical="center"/>
    </xf>
    <xf numFmtId="0" fontId="18" fillId="2" borderId="4" xfId="23" applyFont="1" applyFill="1" applyBorder="1" applyAlignment="1">
      <alignment vertical="center" wrapText="1"/>
    </xf>
    <xf numFmtId="0" fontId="18" fillId="2" borderId="5" xfId="23" applyFont="1" applyFill="1" applyBorder="1" applyAlignment="1">
      <alignment vertical="center" wrapText="1"/>
    </xf>
    <xf numFmtId="0" fontId="18" fillId="2" borderId="5" xfId="23" applyFont="1" applyFill="1" applyBorder="1" applyAlignment="1">
      <alignment horizontal="left" vertical="center" wrapText="1"/>
    </xf>
    <xf numFmtId="0" fontId="18" fillId="2" borderId="6" xfId="23" applyFont="1" applyFill="1" applyBorder="1" applyAlignment="1">
      <alignment vertical="center" wrapText="1"/>
    </xf>
    <xf numFmtId="0" fontId="20" fillId="0" borderId="0" xfId="19" applyFont="1" applyAlignment="1">
      <alignment vertical="center"/>
    </xf>
    <xf numFmtId="0" fontId="20" fillId="0" borderId="0" xfId="19" applyFont="1" applyAlignment="1">
      <alignment horizontal="center" vertical="center"/>
    </xf>
    <xf numFmtId="175" fontId="25" fillId="2" borderId="0" xfId="19" applyNumberFormat="1" applyFont="1" applyFill="1" applyBorder="1" applyAlignment="1">
      <alignment vertical="center" wrapText="1"/>
    </xf>
    <xf numFmtId="167" fontId="19" fillId="3" borderId="2" xfId="19" applyNumberFormat="1" applyFont="1" applyFill="1" applyBorder="1" applyAlignment="1">
      <alignment horizontal="right" vertical="center"/>
    </xf>
    <xf numFmtId="0" fontId="64" fillId="3" borderId="2" xfId="23" applyFont="1" applyFill="1" applyBorder="1" applyAlignment="1">
      <alignment vertical="center"/>
    </xf>
    <xf numFmtId="167" fontId="20" fillId="0" borderId="1" xfId="19" applyNumberFormat="1" applyFont="1" applyFill="1" applyBorder="1" applyAlignment="1">
      <alignment horizontal="right" vertical="center"/>
    </xf>
    <xf numFmtId="167" fontId="20" fillId="10" borderId="1" xfId="19" applyNumberFormat="1" applyFont="1" applyFill="1" applyBorder="1" applyAlignment="1">
      <alignment horizontal="right" vertical="center"/>
    </xf>
    <xf numFmtId="0" fontId="18" fillId="0" borderId="1" xfId="23" applyFont="1" applyBorder="1" applyAlignment="1">
      <alignment vertical="center"/>
    </xf>
    <xf numFmtId="167" fontId="20" fillId="10" borderId="0" xfId="19" applyNumberFormat="1" applyFont="1" applyFill="1" applyBorder="1" applyAlignment="1">
      <alignment horizontal="right" vertical="center"/>
    </xf>
    <xf numFmtId="0" fontId="20" fillId="10" borderId="0" xfId="19" applyFont="1" applyFill="1" applyBorder="1" applyAlignment="1">
      <alignment horizontal="justify" vertical="center" wrapText="1"/>
    </xf>
    <xf numFmtId="167" fontId="20" fillId="10" borderId="3" xfId="19" applyNumberFormat="1" applyFont="1" applyFill="1" applyBorder="1" applyAlignment="1">
      <alignment horizontal="right" vertical="center"/>
    </xf>
    <xf numFmtId="0" fontId="18" fillId="0" borderId="3" xfId="23" applyFont="1" applyBorder="1" applyAlignment="1">
      <alignment vertical="center"/>
    </xf>
    <xf numFmtId="0" fontId="20" fillId="0" borderId="0" xfId="19" applyFont="1" applyFill="1" applyBorder="1" applyAlignment="1">
      <alignment vertical="center" wrapText="1"/>
    </xf>
    <xf numFmtId="3" fontId="20" fillId="0" borderId="0" xfId="19" applyNumberFormat="1" applyFont="1" applyAlignment="1">
      <alignment horizontal="left"/>
    </xf>
    <xf numFmtId="0" fontId="20" fillId="0" borderId="0" xfId="19" applyFont="1"/>
    <xf numFmtId="0" fontId="24" fillId="0" borderId="0" xfId="19" applyFont="1" applyFill="1" applyAlignment="1">
      <alignment horizontal="left" vertical="center" wrapText="1"/>
    </xf>
    <xf numFmtId="0" fontId="24" fillId="0" borderId="0" xfId="19" applyFont="1" applyFill="1" applyAlignment="1">
      <alignment horizontal="left" vertical="center"/>
    </xf>
    <xf numFmtId="0" fontId="22" fillId="0" borderId="0" xfId="23" applyFont="1" applyAlignment="1">
      <alignment horizontal="right"/>
    </xf>
    <xf numFmtId="0" fontId="52" fillId="0" borderId="0" xfId="19" applyFont="1" applyFill="1" applyAlignment="1">
      <alignment horizontal="right" vertical="top"/>
    </xf>
    <xf numFmtId="0" fontId="24" fillId="0" borderId="0" xfId="19" applyFont="1" applyFill="1" applyAlignment="1">
      <alignment horizontal="center" vertical="center"/>
    </xf>
    <xf numFmtId="0" fontId="20" fillId="2" borderId="4" xfId="19" applyFont="1" applyFill="1" applyBorder="1" applyAlignment="1">
      <alignment horizontal="justify" vertical="center" wrapText="1"/>
    </xf>
    <xf numFmtId="0" fontId="20" fillId="2" borderId="5" xfId="19" applyFont="1" applyFill="1" applyBorder="1" applyAlignment="1">
      <alignment vertical="center"/>
    </xf>
    <xf numFmtId="0" fontId="20" fillId="2" borderId="5" xfId="19" applyFont="1" applyFill="1" applyBorder="1" applyAlignment="1">
      <alignment horizontal="justify" vertical="center"/>
    </xf>
    <xf numFmtId="0" fontId="20" fillId="2" borderId="5" xfId="19" applyFont="1" applyFill="1" applyBorder="1" applyAlignment="1">
      <alignment horizontal="justify" vertical="center" wrapText="1"/>
    </xf>
    <xf numFmtId="0" fontId="20" fillId="2" borderId="6" xfId="19" applyFont="1" applyFill="1" applyBorder="1" applyAlignment="1">
      <alignment horizontal="justify" vertical="center" wrapText="1"/>
    </xf>
    <xf numFmtId="0" fontId="19" fillId="3" borderId="2" xfId="19" applyFont="1" applyFill="1" applyBorder="1" applyAlignment="1">
      <alignment horizontal="center" vertical="center"/>
    </xf>
    <xf numFmtId="0" fontId="25" fillId="2" borderId="2" xfId="19" applyFont="1" applyFill="1" applyBorder="1" applyAlignment="1">
      <alignment vertical="center" wrapText="1"/>
    </xf>
    <xf numFmtId="167" fontId="20" fillId="10" borderId="0" xfId="19" applyNumberFormat="1" applyFont="1" applyFill="1" applyBorder="1" applyAlignment="1">
      <alignment horizontal="right" vertical="center" wrapText="1"/>
    </xf>
    <xf numFmtId="167" fontId="20" fillId="10" borderId="3" xfId="19" applyNumberFormat="1" applyFont="1" applyFill="1" applyBorder="1" applyAlignment="1">
      <alignment horizontal="right" vertical="center" wrapText="1"/>
    </xf>
    <xf numFmtId="0" fontId="52" fillId="0" borderId="0" xfId="19" applyFont="1" applyFill="1" applyAlignment="1">
      <alignment horizontal="right" vertical="center"/>
    </xf>
    <xf numFmtId="0" fontId="52" fillId="0" borderId="0" xfId="19" applyFont="1"/>
    <xf numFmtId="0" fontId="25" fillId="2" borderId="4" xfId="19" applyFont="1" applyFill="1" applyBorder="1" applyAlignment="1">
      <alignment horizontal="left" vertical="center" wrapText="1"/>
    </xf>
    <xf numFmtId="0" fontId="25" fillId="2" borderId="5" xfId="19" applyFont="1" applyFill="1" applyBorder="1" applyAlignment="1">
      <alignment horizontal="left" vertical="center" wrapText="1"/>
    </xf>
    <xf numFmtId="0" fontId="25" fillId="2" borderId="6" xfId="19" applyFont="1" applyFill="1" applyBorder="1" applyAlignment="1">
      <alignment horizontal="left" vertical="center" wrapText="1"/>
    </xf>
    <xf numFmtId="174" fontId="25" fillId="2" borderId="2" xfId="19" applyNumberFormat="1" applyFont="1" applyFill="1" applyBorder="1" applyAlignment="1">
      <alignment horizontal="center" vertical="center" wrapText="1"/>
    </xf>
    <xf numFmtId="0" fontId="42" fillId="0" borderId="0" xfId="23" applyFont="1" applyAlignment="1">
      <alignment horizontal="left"/>
    </xf>
    <xf numFmtId="176" fontId="17" fillId="2" borderId="1" xfId="23" applyNumberFormat="1" applyFont="1" applyFill="1" applyBorder="1" applyAlignment="1">
      <alignment horizontal="center" vertical="center" wrapText="1"/>
    </xf>
    <xf numFmtId="176" fontId="17" fillId="2" borderId="3" xfId="23" applyNumberFormat="1" applyFont="1" applyFill="1" applyBorder="1" applyAlignment="1">
      <alignment horizontal="center" vertical="center" wrapText="1"/>
    </xf>
    <xf numFmtId="0" fontId="17" fillId="2" borderId="4" xfId="23" applyNumberFormat="1" applyFont="1" applyFill="1" applyBorder="1" applyAlignment="1">
      <alignment horizontal="left" vertical="center" wrapText="1"/>
    </xf>
    <xf numFmtId="167" fontId="18" fillId="0" borderId="0" xfId="23" applyNumberFormat="1" applyFont="1" applyFill="1" applyBorder="1" applyAlignment="1">
      <alignment horizontal="right" vertical="center" wrapText="1"/>
    </xf>
    <xf numFmtId="167" fontId="18" fillId="0" borderId="0" xfId="23" applyNumberFormat="1" applyFont="1" applyBorder="1" applyAlignment="1">
      <alignment horizontal="right"/>
    </xf>
    <xf numFmtId="0" fontId="17" fillId="2" borderId="5" xfId="23" applyNumberFormat="1" applyFont="1" applyFill="1" applyBorder="1" applyAlignment="1">
      <alignment horizontal="left" vertical="center" wrapText="1"/>
    </xf>
    <xf numFmtId="0" fontId="17" fillId="2" borderId="6" xfId="23" applyNumberFormat="1" applyFont="1" applyFill="1" applyBorder="1" applyAlignment="1">
      <alignment horizontal="left" vertical="center" wrapText="1"/>
    </xf>
    <xf numFmtId="167" fontId="18" fillId="0" borderId="3" xfId="23" applyNumberFormat="1" applyFont="1" applyFill="1" applyBorder="1" applyAlignment="1">
      <alignment horizontal="right" vertical="center" wrapText="1"/>
    </xf>
    <xf numFmtId="167" fontId="18" fillId="0" borderId="3" xfId="23" applyNumberFormat="1" applyFont="1" applyBorder="1" applyAlignment="1">
      <alignment horizontal="right"/>
    </xf>
    <xf numFmtId="0" fontId="18" fillId="0" borderId="0" xfId="23" applyFont="1" applyAlignment="1">
      <alignment horizontal="left"/>
    </xf>
    <xf numFmtId="0" fontId="19" fillId="3" borderId="2" xfId="23" applyFont="1" applyFill="1" applyBorder="1" applyAlignment="1">
      <alignment horizontal="center" vertical="center" wrapText="1"/>
    </xf>
    <xf numFmtId="169" fontId="19" fillId="3" borderId="2" xfId="23" applyNumberFormat="1" applyFont="1" applyFill="1" applyBorder="1" applyAlignment="1">
      <alignment horizontal="right" vertical="center" wrapText="1"/>
    </xf>
    <xf numFmtId="169" fontId="19" fillId="3" borderId="2" xfId="23" applyNumberFormat="1" applyFont="1" applyFill="1" applyBorder="1" applyAlignment="1">
      <alignment horizontal="center" vertical="center" wrapText="1"/>
    </xf>
    <xf numFmtId="0" fontId="25" fillId="2" borderId="4" xfId="23" applyFont="1" applyFill="1" applyBorder="1" applyAlignment="1">
      <alignment horizontal="left" vertical="center" wrapText="1"/>
    </xf>
    <xf numFmtId="169" fontId="18" fillId="0" borderId="0" xfId="23" applyNumberFormat="1" applyFont="1" applyBorder="1" applyAlignment="1">
      <alignment horizontal="right"/>
    </xf>
    <xf numFmtId="169" fontId="18" fillId="0" borderId="0" xfId="23" applyNumberFormat="1" applyFont="1" applyBorder="1" applyAlignment="1">
      <alignment horizontal="center"/>
    </xf>
    <xf numFmtId="0" fontId="25" fillId="2" borderId="5" xfId="23" applyFont="1" applyFill="1" applyBorder="1" applyAlignment="1">
      <alignment horizontal="left" vertical="center" wrapText="1"/>
    </xf>
    <xf numFmtId="0" fontId="25" fillId="2" borderId="6" xfId="23" applyFont="1" applyFill="1" applyBorder="1" applyAlignment="1">
      <alignment horizontal="left" vertical="center" wrapText="1"/>
    </xf>
    <xf numFmtId="169" fontId="18" fillId="0" borderId="3" xfId="23" applyNumberFormat="1" applyFont="1" applyBorder="1" applyAlignment="1">
      <alignment horizontal="right"/>
    </xf>
    <xf numFmtId="169" fontId="18" fillId="0" borderId="3" xfId="23" applyNumberFormat="1" applyFont="1" applyBorder="1" applyAlignment="1">
      <alignment horizontal="center"/>
    </xf>
    <xf numFmtId="0" fontId="24" fillId="0" borderId="0" xfId="23" applyFont="1" applyAlignment="1">
      <alignment vertical="center"/>
    </xf>
    <xf numFmtId="0" fontId="52" fillId="10" borderId="0" xfId="23" applyFont="1" applyFill="1" applyAlignment="1">
      <alignment horizontal="center" vertical="center"/>
    </xf>
    <xf numFmtId="0" fontId="52" fillId="10" borderId="0" xfId="23" applyFont="1" applyFill="1" applyAlignment="1">
      <alignment horizontal="right" vertical="center"/>
    </xf>
    <xf numFmtId="0" fontId="24" fillId="0" borderId="0" xfId="23" applyFont="1"/>
    <xf numFmtId="0" fontId="52" fillId="10" borderId="0" xfId="23" applyFont="1" applyFill="1" applyAlignment="1">
      <alignment horizontal="center"/>
    </xf>
    <xf numFmtId="0" fontId="17" fillId="2" borderId="2" xfId="23" applyFont="1" applyFill="1" applyBorder="1" applyAlignment="1">
      <alignment horizontal="center" vertical="center"/>
    </xf>
    <xf numFmtId="0" fontId="17" fillId="2" borderId="2" xfId="23" applyFont="1" applyFill="1" applyBorder="1" applyAlignment="1">
      <alignment horizontal="center" vertical="center"/>
    </xf>
    <xf numFmtId="0" fontId="17" fillId="2" borderId="5" xfId="23" applyFont="1" applyFill="1" applyBorder="1" applyAlignment="1">
      <alignment horizontal="left" vertical="center"/>
    </xf>
    <xf numFmtId="0" fontId="17" fillId="2" borderId="6" xfId="23" applyFont="1" applyFill="1" applyBorder="1" applyAlignment="1">
      <alignment horizontal="left" vertical="center"/>
    </xf>
    <xf numFmtId="167" fontId="20" fillId="0" borderId="3" xfId="23" applyNumberFormat="1" applyFont="1" applyFill="1" applyBorder="1" applyAlignment="1">
      <alignment horizontal="right" vertical="center" wrapText="1"/>
    </xf>
    <xf numFmtId="0" fontId="22" fillId="0" borderId="0" xfId="23" applyFont="1" applyAlignment="1">
      <alignment horizontal="right" vertical="center"/>
    </xf>
    <xf numFmtId="0" fontId="24" fillId="0" borderId="0" xfId="23" applyFont="1" applyAlignment="1">
      <alignment horizontal="left"/>
    </xf>
    <xf numFmtId="0" fontId="17" fillId="2" borderId="4" xfId="23" applyFont="1" applyFill="1" applyBorder="1" applyAlignment="1">
      <alignment horizontal="left" vertical="center"/>
    </xf>
    <xf numFmtId="0" fontId="17" fillId="0" borderId="0" xfId="23" applyFont="1" applyFill="1" applyBorder="1" applyAlignment="1">
      <alignment horizontal="left" vertical="center"/>
    </xf>
    <xf numFmtId="0" fontId="22" fillId="0" borderId="0" xfId="23" applyFont="1" applyAlignment="1">
      <alignment vertical="top"/>
    </xf>
    <xf numFmtId="0" fontId="22" fillId="0" borderId="0" xfId="23" applyFont="1" applyAlignment="1">
      <alignment horizontal="right" vertical="top"/>
    </xf>
    <xf numFmtId="0" fontId="17" fillId="2" borderId="2" xfId="23" applyFont="1" applyFill="1" applyBorder="1" applyAlignment="1">
      <alignment horizontal="right" vertical="center" wrapText="1"/>
    </xf>
    <xf numFmtId="167" fontId="18" fillId="0" borderId="0" xfId="23" applyNumberFormat="1" applyFont="1" applyFill="1" applyBorder="1" applyAlignment="1">
      <alignment horizontal="right" vertical="center"/>
    </xf>
    <xf numFmtId="167" fontId="18" fillId="0" borderId="3" xfId="23" applyNumberFormat="1" applyFont="1" applyFill="1" applyBorder="1" applyAlignment="1">
      <alignment horizontal="right" vertical="center"/>
    </xf>
    <xf numFmtId="0" fontId="18" fillId="0" borderId="0" xfId="23" applyFont="1" applyAlignment="1">
      <alignment horizontal="left" vertical="center"/>
    </xf>
    <xf numFmtId="0" fontId="21" fillId="0" borderId="0" xfId="23" applyFont="1"/>
    <xf numFmtId="0" fontId="22" fillId="0" borderId="0" xfId="23" applyFont="1" applyAlignment="1">
      <alignment horizontal="right" vertical="center"/>
    </xf>
    <xf numFmtId="0" fontId="18" fillId="0" borderId="0" xfId="23" applyFont="1" applyBorder="1" applyAlignment="1">
      <alignment horizontal="right" vertical="center"/>
    </xf>
    <xf numFmtId="0" fontId="18" fillId="0" borderId="3" xfId="23" applyFont="1" applyBorder="1" applyAlignment="1">
      <alignment horizontal="right" vertical="center"/>
    </xf>
    <xf numFmtId="0" fontId="21" fillId="0" borderId="0" xfId="23" applyFont="1" applyAlignment="1">
      <alignment vertical="center" wrapText="1"/>
    </xf>
    <xf numFmtId="0" fontId="17" fillId="0" borderId="0" xfId="23" applyFont="1"/>
    <xf numFmtId="0" fontId="21" fillId="0" borderId="0" xfId="23" applyFont="1" applyAlignment="1">
      <alignment horizontal="left" vertical="center"/>
    </xf>
    <xf numFmtId="0" fontId="25" fillId="2" borderId="2" xfId="23" applyFont="1" applyFill="1" applyBorder="1" applyAlignment="1">
      <alignment vertical="center"/>
    </xf>
    <xf numFmtId="167" fontId="20" fillId="0" borderId="1" xfId="23" applyNumberFormat="1" applyFont="1" applyFill="1" applyBorder="1" applyAlignment="1">
      <alignment horizontal="right" vertical="center" wrapText="1"/>
    </xf>
    <xf numFmtId="0" fontId="20" fillId="2" borderId="4" xfId="23" applyFont="1" applyFill="1" applyBorder="1" applyAlignment="1">
      <alignment horizontal="left" vertical="center" wrapText="1"/>
    </xf>
    <xf numFmtId="0" fontId="20" fillId="2" borderId="5" xfId="23" applyFont="1" applyFill="1" applyBorder="1" applyAlignment="1">
      <alignment horizontal="left" vertical="center" wrapText="1"/>
    </xf>
    <xf numFmtId="0" fontId="20" fillId="2" borderId="6" xfId="23" applyFont="1" applyFill="1" applyBorder="1" applyAlignment="1">
      <alignment horizontal="left" vertical="center" wrapText="1"/>
    </xf>
    <xf numFmtId="0" fontId="25" fillId="2" borderId="2" xfId="23" applyFont="1" applyFill="1" applyBorder="1" applyAlignment="1">
      <alignment horizontal="center" vertical="center"/>
    </xf>
    <xf numFmtId="167" fontId="19" fillId="3" borderId="1" xfId="23" applyNumberFormat="1" applyFont="1" applyFill="1" applyBorder="1" applyAlignment="1">
      <alignment horizontal="right" vertical="center" wrapText="1"/>
    </xf>
    <xf numFmtId="0" fontId="18" fillId="0" borderId="0" xfId="23" applyFont="1" applyBorder="1" applyAlignment="1">
      <alignment horizontal="left" vertical="center"/>
    </xf>
    <xf numFmtId="167" fontId="20" fillId="0" borderId="0" xfId="23" quotePrefix="1" applyNumberFormat="1" applyFont="1" applyFill="1" applyBorder="1" applyAlignment="1">
      <alignment horizontal="right" vertical="center" wrapText="1"/>
    </xf>
    <xf numFmtId="0" fontId="25" fillId="2" borderId="2" xfId="23" applyFont="1" applyFill="1" applyBorder="1" applyAlignment="1">
      <alignment horizontal="right" vertical="center"/>
    </xf>
    <xf numFmtId="0" fontId="19" fillId="3" borderId="1" xfId="23" applyFont="1" applyFill="1" applyBorder="1" applyAlignment="1">
      <alignment horizontal="center" vertical="center" wrapText="1"/>
    </xf>
    <xf numFmtId="0" fontId="18" fillId="2" borderId="4" xfId="23" applyFont="1" applyFill="1" applyBorder="1" applyAlignment="1">
      <alignment horizontal="left" vertical="center"/>
    </xf>
    <xf numFmtId="0" fontId="18" fillId="2" borderId="5" xfId="23" applyFont="1" applyFill="1" applyBorder="1" applyAlignment="1">
      <alignment horizontal="left" vertical="center"/>
    </xf>
    <xf numFmtId="0" fontId="18" fillId="2" borderId="6" xfId="23" applyFont="1" applyFill="1" applyBorder="1" applyAlignment="1">
      <alignment horizontal="left" vertical="center"/>
    </xf>
    <xf numFmtId="0" fontId="18" fillId="2" borderId="4" xfId="23" applyFont="1" applyFill="1" applyBorder="1" applyAlignment="1">
      <alignment horizontal="left" vertical="center" wrapText="1"/>
    </xf>
    <xf numFmtId="0" fontId="14" fillId="0" borderId="0" xfId="12" applyFont="1"/>
    <xf numFmtId="0" fontId="24" fillId="0" borderId="0" xfId="12" applyFont="1" applyAlignment="1">
      <alignment horizontal="left"/>
    </xf>
    <xf numFmtId="0" fontId="76" fillId="2" borderId="2" xfId="19" applyFont="1" applyFill="1" applyBorder="1" applyAlignment="1">
      <alignment vertical="center"/>
    </xf>
    <xf numFmtId="0" fontId="52" fillId="0" borderId="0" xfId="30" applyFont="1" applyFill="1" applyAlignment="1">
      <alignment horizontal="right" vertical="center"/>
    </xf>
    <xf numFmtId="0" fontId="111" fillId="0" borderId="0" xfId="7" applyFont="1" applyBorder="1" applyAlignment="1">
      <alignment vertical="center" wrapText="1"/>
    </xf>
    <xf numFmtId="0" fontId="24" fillId="0" borderId="0" xfId="34" applyFont="1" applyFill="1" applyBorder="1" applyAlignment="1">
      <alignment vertical="center"/>
    </xf>
    <xf numFmtId="0" fontId="24" fillId="0" borderId="0" xfId="34" applyFont="1" applyFill="1" applyBorder="1" applyAlignment="1">
      <alignment horizontal="left" vertical="center"/>
    </xf>
    <xf numFmtId="0" fontId="52" fillId="0" borderId="0" xfId="34" applyFont="1" applyFill="1" applyBorder="1" applyAlignment="1">
      <alignment horizontal="right" vertical="center"/>
    </xf>
    <xf numFmtId="0" fontId="14" fillId="0" borderId="0" xfId="34" applyAlignment="1">
      <alignment vertical="center"/>
    </xf>
    <xf numFmtId="0" fontId="25" fillId="0" borderId="0" xfId="34" applyFont="1" applyFill="1" applyBorder="1" applyAlignment="1">
      <alignment horizontal="center" vertical="center" wrapText="1"/>
    </xf>
    <xf numFmtId="0" fontId="20" fillId="0" borderId="0" xfId="34" applyFont="1" applyFill="1" applyBorder="1" applyAlignment="1">
      <alignment vertical="center"/>
    </xf>
    <xf numFmtId="0" fontId="14" fillId="0" borderId="0" xfId="34"/>
    <xf numFmtId="3" fontId="25" fillId="0" borderId="0" xfId="34" applyNumberFormat="1" applyFont="1" applyFill="1" applyBorder="1" applyAlignment="1">
      <alignment horizontal="center" vertical="center" wrapText="1"/>
    </xf>
    <xf numFmtId="0" fontId="25" fillId="0" borderId="0" xfId="34" applyFont="1" applyFill="1" applyBorder="1" applyAlignment="1">
      <alignment horizontal="right" vertical="center" wrapText="1"/>
    </xf>
    <xf numFmtId="3" fontId="43" fillId="0" borderId="0" xfId="34" applyNumberFormat="1" applyFont="1" applyFill="1" applyBorder="1" applyAlignment="1">
      <alignment horizontal="center" vertical="center"/>
    </xf>
    <xf numFmtId="3" fontId="43" fillId="0" borderId="0" xfId="34" applyNumberFormat="1" applyFont="1" applyFill="1" applyBorder="1" applyAlignment="1">
      <alignment horizontal="left" vertical="center"/>
    </xf>
    <xf numFmtId="167" fontId="43" fillId="0" borderId="0" xfId="34" applyNumberFormat="1" applyFont="1" applyFill="1" applyBorder="1" applyAlignment="1">
      <alignment horizontal="right" vertical="center"/>
    </xf>
    <xf numFmtId="0" fontId="14" fillId="12" borderId="0" xfId="34" applyFill="1" applyAlignment="1">
      <alignment horizontal="right"/>
    </xf>
    <xf numFmtId="0" fontId="14" fillId="12" borderId="0" xfId="34" applyFill="1"/>
    <xf numFmtId="3" fontId="20" fillId="0" borderId="0" xfId="34" applyNumberFormat="1" applyFont="1" applyFill="1" applyBorder="1" applyAlignment="1">
      <alignment horizontal="left" vertical="center" wrapText="1"/>
    </xf>
    <xf numFmtId="167" fontId="20" fillId="0" borderId="0" xfId="34" applyNumberFormat="1" applyFont="1" applyFill="1" applyBorder="1" applyAlignment="1">
      <alignment horizontal="right" vertical="center"/>
    </xf>
    <xf numFmtId="0" fontId="14" fillId="0" borderId="0" xfId="34" applyAlignment="1">
      <alignment horizontal="right"/>
    </xf>
    <xf numFmtId="0" fontId="14" fillId="0" borderId="0" xfId="34" applyBorder="1" applyAlignment="1">
      <alignment horizontal="right"/>
    </xf>
    <xf numFmtId="0" fontId="14" fillId="0" borderId="0" xfId="34" applyBorder="1"/>
    <xf numFmtId="3" fontId="13" fillId="0" borderId="0" xfId="34" applyNumberFormat="1" applyFont="1" applyFill="1" applyBorder="1" applyAlignment="1">
      <alignment horizontal="left" vertical="center" wrapText="1"/>
    </xf>
    <xf numFmtId="167" fontId="13" fillId="0" borderId="0" xfId="34" applyNumberFormat="1" applyFont="1" applyFill="1" applyBorder="1" applyAlignment="1">
      <alignment horizontal="right" vertical="center"/>
    </xf>
    <xf numFmtId="0" fontId="50" fillId="0" borderId="0" xfId="34" applyFont="1" applyAlignment="1">
      <alignment horizontal="left" vertical="center"/>
    </xf>
    <xf numFmtId="0" fontId="13" fillId="0" borderId="0" xfId="34" applyFont="1" applyAlignment="1">
      <alignment vertical="center"/>
    </xf>
    <xf numFmtId="0" fontId="14" fillId="0" borderId="0" xfId="34" applyAlignment="1">
      <alignment horizontal="center"/>
    </xf>
    <xf numFmtId="0" fontId="21" fillId="0" borderId="0" xfId="9" applyFont="1" applyBorder="1" applyAlignment="1">
      <alignment horizontal="left" vertical="center" wrapText="1"/>
    </xf>
    <xf numFmtId="0" fontId="21" fillId="0" borderId="0" xfId="35" applyFont="1" applyAlignment="1">
      <alignment horizontal="left" vertical="center"/>
    </xf>
    <xf numFmtId="0" fontId="47" fillId="0" borderId="0" xfId="35" applyFont="1" applyAlignment="1">
      <alignment horizontal="center" vertical="center"/>
    </xf>
    <xf numFmtId="0" fontId="47" fillId="0" borderId="0" xfId="35" applyFont="1" applyAlignment="1">
      <alignment horizontal="right" vertical="center"/>
    </xf>
    <xf numFmtId="0" fontId="2" fillId="0" borderId="0" xfId="35" applyAlignment="1">
      <alignment horizontal="right" vertical="center"/>
    </xf>
    <xf numFmtId="0" fontId="2" fillId="0" borderId="0" xfId="35" applyAlignment="1">
      <alignment horizontal="center" vertical="center"/>
    </xf>
    <xf numFmtId="0" fontId="22" fillId="0" borderId="0" xfId="35" applyFont="1" applyAlignment="1">
      <alignment horizontal="right" vertical="center"/>
    </xf>
    <xf numFmtId="0" fontId="2" fillId="0" borderId="0" xfId="36" applyAlignment="1">
      <alignment horizontal="center" vertical="center"/>
    </xf>
    <xf numFmtId="0" fontId="48" fillId="0" borderId="0" xfId="36" applyFont="1" applyFill="1" applyAlignment="1">
      <alignment horizontal="center" vertical="center"/>
    </xf>
    <xf numFmtId="0" fontId="48" fillId="0" borderId="0" xfId="36" applyFont="1" applyFill="1" applyAlignment="1">
      <alignment horizontal="right" vertical="center"/>
    </xf>
    <xf numFmtId="0" fontId="49" fillId="0" borderId="0" xfId="36" applyFont="1" applyFill="1" applyAlignment="1">
      <alignment horizontal="right" vertical="center"/>
    </xf>
    <xf numFmtId="0" fontId="49" fillId="0" borderId="0" xfId="36" applyFont="1" applyFill="1" applyAlignment="1">
      <alignment horizontal="center" vertical="center"/>
    </xf>
    <xf numFmtId="0" fontId="50" fillId="0" borderId="0" xfId="36" applyFont="1" applyFill="1" applyAlignment="1">
      <alignment horizontal="right" vertical="center"/>
    </xf>
    <xf numFmtId="0" fontId="50" fillId="0" borderId="0" xfId="36" applyFont="1" applyFill="1" applyAlignment="1">
      <alignment horizontal="center" vertical="center"/>
    </xf>
    <xf numFmtId="0" fontId="2" fillId="0" borderId="0" xfId="36" applyFill="1" applyAlignment="1">
      <alignment horizontal="right" vertical="center"/>
    </xf>
    <xf numFmtId="0" fontId="2" fillId="0" borderId="0" xfId="36" applyFill="1" applyAlignment="1">
      <alignment horizontal="center" vertical="center"/>
    </xf>
    <xf numFmtId="0" fontId="2" fillId="0" borderId="0" xfId="36" applyAlignment="1">
      <alignment horizontal="right" vertical="center"/>
    </xf>
    <xf numFmtId="0" fontId="25" fillId="2" borderId="1" xfId="36" applyFont="1" applyFill="1" applyBorder="1" applyAlignment="1">
      <alignment horizontal="center" vertical="center" wrapText="1"/>
    </xf>
    <xf numFmtId="0" fontId="25" fillId="2" borderId="0" xfId="36" applyFont="1" applyFill="1" applyBorder="1" applyAlignment="1">
      <alignment horizontal="center" vertical="center" wrapText="1"/>
    </xf>
    <xf numFmtId="0" fontId="17" fillId="2" borderId="3" xfId="35" applyFont="1" applyFill="1" applyBorder="1" applyAlignment="1">
      <alignment horizontal="right" vertical="center"/>
    </xf>
    <xf numFmtId="0" fontId="17" fillId="2" borderId="3" xfId="35" applyFont="1" applyFill="1" applyBorder="1" applyAlignment="1">
      <alignment horizontal="center" vertical="center"/>
    </xf>
    <xf numFmtId="0" fontId="17" fillId="2" borderId="2" xfId="35" applyFont="1" applyFill="1" applyBorder="1" applyAlignment="1">
      <alignment horizontal="center" vertical="center"/>
    </xf>
    <xf numFmtId="0" fontId="51" fillId="0" borderId="0" xfId="36" applyFont="1" applyAlignment="1">
      <alignment horizontal="center" vertical="center"/>
    </xf>
    <xf numFmtId="167" fontId="19" fillId="3" borderId="2" xfId="35" applyNumberFormat="1" applyFont="1" applyFill="1" applyBorder="1" applyAlignment="1">
      <alignment horizontal="right" vertical="center"/>
    </xf>
    <xf numFmtId="167" fontId="19" fillId="3" borderId="3" xfId="35" applyNumberFormat="1" applyFont="1" applyFill="1" applyBorder="1" applyAlignment="1">
      <alignment horizontal="right" vertical="center"/>
    </xf>
    <xf numFmtId="0" fontId="18" fillId="2" borderId="1" xfId="36" applyFont="1" applyFill="1" applyBorder="1" applyAlignment="1">
      <alignment horizontal="center" vertical="center"/>
    </xf>
    <xf numFmtId="0" fontId="18" fillId="2" borderId="4" xfId="35" applyFont="1" applyFill="1" applyBorder="1" applyAlignment="1">
      <alignment horizontal="left" vertical="center" wrapText="1"/>
    </xf>
    <xf numFmtId="167" fontId="18" fillId="0" borderId="0" xfId="35" applyNumberFormat="1" applyFont="1" applyFill="1" applyBorder="1" applyAlignment="1">
      <alignment horizontal="right" vertical="center"/>
    </xf>
    <xf numFmtId="0" fontId="18" fillId="2" borderId="0" xfId="36" applyFont="1" applyFill="1" applyBorder="1" applyAlignment="1">
      <alignment horizontal="center" vertical="center"/>
    </xf>
    <xf numFmtId="0" fontId="18" fillId="2" borderId="5" xfId="35" applyFont="1" applyFill="1" applyBorder="1" applyAlignment="1">
      <alignment horizontal="left" vertical="top"/>
    </xf>
    <xf numFmtId="167" fontId="18" fillId="0" borderId="0" xfId="35" applyNumberFormat="1" applyFont="1" applyFill="1" applyBorder="1" applyAlignment="1">
      <alignment horizontal="right" vertical="center" wrapText="1"/>
    </xf>
    <xf numFmtId="0" fontId="18" fillId="2" borderId="5" xfId="35" applyFont="1" applyFill="1" applyBorder="1" applyAlignment="1">
      <alignment horizontal="left" vertical="center" wrapText="1"/>
    </xf>
    <xf numFmtId="0" fontId="18" fillId="2" borderId="3" xfId="36" applyFont="1" applyFill="1" applyBorder="1" applyAlignment="1">
      <alignment horizontal="center" vertical="center"/>
    </xf>
    <xf numFmtId="0" fontId="18" fillId="2" borderId="6" xfId="35" applyFont="1" applyFill="1" applyBorder="1" applyAlignment="1">
      <alignment horizontal="left" vertical="center" wrapText="1"/>
    </xf>
    <xf numFmtId="167" fontId="18" fillId="0" borderId="3" xfId="35" applyNumberFormat="1" applyFont="1" applyFill="1" applyBorder="1" applyAlignment="1">
      <alignment horizontal="right" vertical="center" wrapText="1"/>
    </xf>
    <xf numFmtId="0" fontId="18" fillId="0" borderId="0" xfId="36" applyFont="1" applyBorder="1" applyAlignment="1">
      <alignment horizontal="center" vertical="center"/>
    </xf>
    <xf numFmtId="0" fontId="18" fillId="0" borderId="0" xfId="35" applyFont="1" applyBorder="1" applyAlignment="1">
      <alignment horizontal="center" vertical="center" wrapText="1"/>
    </xf>
    <xf numFmtId="0" fontId="18" fillId="0" borderId="0" xfId="36" applyFont="1" applyBorder="1" applyAlignment="1">
      <alignment horizontal="right" vertical="center"/>
    </xf>
    <xf numFmtId="0" fontId="18" fillId="0" borderId="0" xfId="35" applyFont="1" applyBorder="1" applyAlignment="1">
      <alignment horizontal="left" vertical="center" wrapText="1"/>
    </xf>
    <xf numFmtId="0" fontId="18" fillId="0" borderId="0" xfId="35" applyFont="1" applyAlignment="1">
      <alignment horizontal="center" vertical="center"/>
    </xf>
    <xf numFmtId="0" fontId="18" fillId="0" borderId="0" xfId="35" applyFont="1" applyAlignment="1">
      <alignment horizontal="right" vertical="center"/>
    </xf>
    <xf numFmtId="49" fontId="24" fillId="0" borderId="0" xfId="36" applyNumberFormat="1" applyFont="1" applyFill="1" applyAlignment="1">
      <alignment horizontal="left"/>
    </xf>
    <xf numFmtId="0" fontId="24" fillId="0" borderId="0" xfId="36" applyFont="1" applyFill="1" applyAlignment="1">
      <alignment horizontal="left"/>
    </xf>
    <xf numFmtId="0" fontId="24" fillId="0" borderId="0" xfId="36" applyFont="1" applyFill="1" applyAlignment="1">
      <alignment horizontal="center"/>
    </xf>
    <xf numFmtId="0" fontId="52" fillId="0" borderId="0" xfId="36" applyFont="1" applyFill="1" applyAlignment="1">
      <alignment horizontal="right"/>
    </xf>
    <xf numFmtId="0" fontId="22" fillId="0" borderId="0" xfId="36" applyFont="1" applyFill="1"/>
    <xf numFmtId="0" fontId="22" fillId="0" borderId="0" xfId="36" applyFont="1" applyAlignment="1">
      <alignment horizontal="right"/>
    </xf>
    <xf numFmtId="0" fontId="2" fillId="0" borderId="0" xfId="36"/>
    <xf numFmtId="0" fontId="53" fillId="0" borderId="0" xfId="36" applyFont="1"/>
    <xf numFmtId="0" fontId="21" fillId="0" borderId="0" xfId="36" applyFont="1" applyAlignment="1">
      <alignment horizontal="left" vertical="center"/>
    </xf>
    <xf numFmtId="49" fontId="25" fillId="0" borderId="0" xfId="36" applyNumberFormat="1" applyFont="1" applyFill="1" applyAlignment="1">
      <alignment horizontal="left"/>
    </xf>
    <xf numFmtId="0" fontId="25" fillId="0" borderId="0" xfId="36" applyFont="1" applyFill="1" applyAlignment="1">
      <alignment horizontal="left"/>
    </xf>
    <xf numFmtId="0" fontId="25" fillId="0" borderId="0" xfId="36" applyFont="1" applyFill="1" applyAlignment="1">
      <alignment horizontal="center" vertical="center"/>
    </xf>
    <xf numFmtId="0" fontId="25" fillId="0" borderId="0" xfId="36" applyFont="1" applyFill="1" applyAlignment="1">
      <alignment horizontal="center"/>
    </xf>
    <xf numFmtId="0" fontId="18" fillId="0" borderId="0" xfId="36" applyFont="1" applyFill="1"/>
    <xf numFmtId="0" fontId="25" fillId="2" borderId="1" xfId="36" applyFont="1" applyFill="1" applyBorder="1" applyAlignment="1">
      <alignment horizontal="center" vertical="center"/>
    </xf>
    <xf numFmtId="0" fontId="17" fillId="2" borderId="4" xfId="36" applyFont="1" applyFill="1" applyBorder="1" applyAlignment="1">
      <alignment horizontal="left" vertical="center" wrapText="1"/>
    </xf>
    <xf numFmtId="1" fontId="18" fillId="0" borderId="0" xfId="36" applyNumberFormat="1" applyFont="1" applyFill="1" applyAlignment="1">
      <alignment horizontal="right" vertical="center" wrapText="1"/>
    </xf>
    <xf numFmtId="167" fontId="18" fillId="0" borderId="0" xfId="36" applyNumberFormat="1" applyFont="1" applyFill="1" applyBorder="1" applyAlignment="1">
      <alignment horizontal="right" vertical="center"/>
    </xf>
    <xf numFmtId="0" fontId="2" fillId="0" borderId="0" xfId="36" applyFill="1"/>
    <xf numFmtId="0" fontId="17" fillId="2" borderId="5" xfId="36" applyFont="1" applyFill="1" applyBorder="1" applyAlignment="1">
      <alignment horizontal="left" vertical="center" wrapText="1"/>
    </xf>
    <xf numFmtId="0" fontId="17" fillId="2" borderId="6" xfId="36" applyFont="1" applyFill="1" applyBorder="1" applyAlignment="1">
      <alignment horizontal="left" vertical="center" wrapText="1"/>
    </xf>
    <xf numFmtId="1" fontId="18" fillId="0" borderId="3" xfId="36" applyNumberFormat="1" applyFont="1" applyFill="1" applyBorder="1" applyAlignment="1">
      <alignment horizontal="right" vertical="center" wrapText="1"/>
    </xf>
    <xf numFmtId="167" fontId="18" fillId="0" borderId="3" xfId="36" applyNumberFormat="1" applyFont="1" applyFill="1" applyBorder="1" applyAlignment="1">
      <alignment horizontal="right" vertical="center"/>
    </xf>
    <xf numFmtId="0" fontId="2" fillId="0" borderId="3" xfId="36" applyFill="1" applyBorder="1"/>
    <xf numFmtId="0" fontId="18" fillId="0" borderId="0" xfId="36" applyFont="1" applyAlignment="1">
      <alignment horizontal="left" wrapText="1"/>
    </xf>
    <xf numFmtId="1" fontId="18" fillId="0" borderId="0" xfId="36" applyNumberFormat="1" applyFont="1" applyAlignment="1">
      <alignment horizontal="right" wrapText="1"/>
    </xf>
    <xf numFmtId="167" fontId="20" fillId="0" borderId="0" xfId="36" applyNumberFormat="1" applyFont="1" applyFill="1" applyBorder="1" applyAlignment="1">
      <alignment horizontal="left" vertical="center"/>
    </xf>
    <xf numFmtId="0" fontId="18" fillId="0" borderId="0" xfId="36" applyFont="1" applyFill="1" applyBorder="1"/>
    <xf numFmtId="0" fontId="20" fillId="0" borderId="0" xfId="36" applyFont="1" applyFill="1" applyBorder="1" applyAlignment="1">
      <alignment vertical="center"/>
    </xf>
    <xf numFmtId="167" fontId="20" fillId="0" borderId="0" xfId="36" applyNumberFormat="1" applyFont="1" applyFill="1" applyBorder="1" applyAlignment="1">
      <alignment vertical="center"/>
    </xf>
    <xf numFmtId="167" fontId="20" fillId="0" borderId="0" xfId="36" applyNumberFormat="1" applyFont="1" applyFill="1" applyBorder="1" applyAlignment="1">
      <alignment horizontal="center" vertical="center"/>
    </xf>
    <xf numFmtId="0" fontId="54" fillId="0" borderId="0" xfId="36" applyFont="1" applyFill="1" applyBorder="1" applyAlignment="1">
      <alignment vertical="center"/>
    </xf>
    <xf numFmtId="0" fontId="20" fillId="0" borderId="0" xfId="36" applyFont="1" applyFill="1" applyBorder="1" applyAlignment="1">
      <alignment horizontal="center" vertical="center"/>
    </xf>
    <xf numFmtId="4" fontId="2" fillId="0" borderId="0" xfId="36" applyNumberFormat="1" applyFill="1"/>
    <xf numFmtId="0" fontId="2" fillId="0" borderId="0" xfId="36" applyFill="1" applyAlignment="1">
      <alignment horizontal="center"/>
    </xf>
    <xf numFmtId="49" fontId="52" fillId="0" borderId="0" xfId="36" applyNumberFormat="1" applyFont="1" applyFill="1" applyAlignment="1">
      <alignment horizontal="right"/>
    </xf>
    <xf numFmtId="0" fontId="24" fillId="0" borderId="0" xfId="36" applyFont="1" applyFill="1" applyAlignment="1">
      <alignment horizontal="center" vertical="center"/>
    </xf>
    <xf numFmtId="0" fontId="25" fillId="0" borderId="0" xfId="36" applyFont="1" applyFill="1"/>
    <xf numFmtId="0" fontId="55" fillId="0" borderId="0" xfId="36" applyFont="1" applyFill="1"/>
    <xf numFmtId="0" fontId="56" fillId="0" borderId="0" xfId="36" applyFont="1"/>
    <xf numFmtId="167" fontId="18" fillId="0" borderId="7" xfId="36" applyNumberFormat="1" applyFont="1" applyFill="1" applyBorder="1" applyAlignment="1">
      <alignment horizontal="right" vertical="center"/>
    </xf>
    <xf numFmtId="0" fontId="56" fillId="0" borderId="0" xfId="36" applyFont="1" applyBorder="1"/>
    <xf numFmtId="167" fontId="18" fillId="0" borderId="8" xfId="36" applyNumberFormat="1" applyFont="1" applyFill="1" applyBorder="1" applyAlignment="1">
      <alignment horizontal="right" vertical="center"/>
    </xf>
    <xf numFmtId="0" fontId="56" fillId="0" borderId="3" xfId="36" applyFont="1" applyBorder="1"/>
    <xf numFmtId="0" fontId="2" fillId="0" borderId="0" xfId="36" applyAlignment="1">
      <alignment horizontal="center"/>
    </xf>
    <xf numFmtId="0" fontId="22" fillId="0" borderId="0" xfId="36" applyFont="1" applyFill="1" applyAlignment="1">
      <alignment horizontal="center" vertical="center"/>
    </xf>
    <xf numFmtId="0" fontId="22" fillId="0" borderId="0" xfId="36" applyFont="1" applyFill="1" applyAlignment="1">
      <alignment horizontal="right" vertical="center"/>
    </xf>
    <xf numFmtId="0" fontId="24" fillId="0" borderId="0" xfId="36" applyFont="1" applyFill="1" applyAlignment="1">
      <alignment horizontal="left" vertical="top"/>
    </xf>
    <xf numFmtId="0" fontId="18" fillId="0" borderId="0" xfId="36" applyFont="1" applyFill="1" applyAlignment="1">
      <alignment horizontal="center" vertical="center"/>
    </xf>
    <xf numFmtId="0" fontId="2" fillId="0" borderId="0" xfId="36" applyAlignment="1">
      <alignment horizontal="right"/>
    </xf>
    <xf numFmtId="0" fontId="18" fillId="0" borderId="0" xfId="36" applyFont="1" applyFill="1" applyBorder="1" applyAlignment="1">
      <alignment horizontal="center" vertical="center"/>
    </xf>
    <xf numFmtId="0" fontId="58" fillId="0" borderId="0" xfId="36" applyFont="1" applyFill="1" applyAlignment="1">
      <alignment horizontal="center"/>
    </xf>
    <xf numFmtId="0" fontId="59" fillId="0" borderId="0" xfId="36" applyFont="1" applyFill="1"/>
    <xf numFmtId="0" fontId="60" fillId="2" borderId="4" xfId="36" applyFont="1" applyFill="1" applyBorder="1" applyAlignment="1">
      <alignment horizontal="left" vertical="center" wrapText="1"/>
    </xf>
    <xf numFmtId="0" fontId="60" fillId="2" borderId="5" xfId="36" applyFont="1" applyFill="1" applyBorder="1" applyAlignment="1">
      <alignment horizontal="left" vertical="center" wrapText="1"/>
    </xf>
    <xf numFmtId="0" fontId="60" fillId="2" borderId="6" xfId="36" applyFont="1" applyFill="1" applyBorder="1" applyAlignment="1">
      <alignment horizontal="left" vertical="center" wrapText="1"/>
    </xf>
    <xf numFmtId="0" fontId="2" fillId="0" borderId="3" xfId="36" applyBorder="1"/>
    <xf numFmtId="0" fontId="59" fillId="0" borderId="0" xfId="36" applyFont="1" applyAlignment="1">
      <alignment horizontal="left" wrapText="1"/>
    </xf>
    <xf numFmtId="1" fontId="59" fillId="0" borderId="0" xfId="36" applyNumberFormat="1" applyFont="1" applyAlignment="1">
      <alignment horizontal="right" wrapText="1"/>
    </xf>
    <xf numFmtId="167" fontId="61" fillId="0" borderId="0" xfId="36" applyNumberFormat="1" applyFont="1" applyFill="1" applyBorder="1" applyAlignment="1">
      <alignment horizontal="left" vertical="center"/>
    </xf>
    <xf numFmtId="0" fontId="59" fillId="0" borderId="0" xfId="36" applyFont="1" applyFill="1" applyBorder="1"/>
    <xf numFmtId="0" fontId="22" fillId="0" borderId="0" xfId="36" applyFont="1"/>
    <xf numFmtId="0" fontId="18" fillId="0" borderId="0" xfId="36" applyFont="1"/>
    <xf numFmtId="0" fontId="17" fillId="2" borderId="4" xfId="36" applyFont="1" applyFill="1" applyBorder="1" applyAlignment="1">
      <alignment horizontal="center" vertical="center" wrapText="1"/>
    </xf>
    <xf numFmtId="0" fontId="17" fillId="2" borderId="5" xfId="36" applyFont="1" applyFill="1" applyBorder="1" applyAlignment="1">
      <alignment horizontal="center" vertical="center" wrapText="1"/>
    </xf>
    <xf numFmtId="0" fontId="17" fillId="2" borderId="6" xfId="36" applyFont="1" applyFill="1" applyBorder="1" applyAlignment="1">
      <alignment horizontal="center" vertical="center" wrapText="1"/>
    </xf>
    <xf numFmtId="0" fontId="62" fillId="0" borderId="0" xfId="36" applyFont="1" applyFill="1" applyBorder="1" applyAlignment="1">
      <alignment vertical="center"/>
    </xf>
    <xf numFmtId="0" fontId="13" fillId="0" borderId="0" xfId="36" applyFont="1" applyFill="1" applyBorder="1" applyAlignment="1">
      <alignment vertical="center"/>
    </xf>
    <xf numFmtId="167" fontId="13" fillId="0" borderId="0" xfId="36" applyNumberFormat="1" applyFont="1" applyFill="1" applyBorder="1" applyAlignment="1">
      <alignment vertical="center"/>
    </xf>
    <xf numFmtId="0" fontId="13" fillId="0" borderId="0" xfId="36" applyFont="1" applyFill="1" applyBorder="1" applyAlignment="1">
      <alignment horizontal="center" vertical="center"/>
    </xf>
    <xf numFmtId="0" fontId="18" fillId="0" borderId="3" xfId="36" applyFont="1" applyBorder="1"/>
    <xf numFmtId="0" fontId="18" fillId="0" borderId="0" xfId="36" applyFont="1" applyAlignment="1">
      <alignment horizontal="center"/>
    </xf>
    <xf numFmtId="0" fontId="24" fillId="0" borderId="0" xfId="36" applyFont="1" applyFill="1"/>
    <xf numFmtId="0" fontId="63" fillId="0" borderId="0" xfId="36" applyFont="1" applyFill="1"/>
    <xf numFmtId="0" fontId="21" fillId="0" borderId="0" xfId="36" applyFont="1" applyAlignment="1">
      <alignment vertical="center"/>
    </xf>
    <xf numFmtId="0" fontId="21" fillId="0" borderId="0" xfId="36" applyFont="1" applyAlignment="1">
      <alignment horizontal="center" vertical="center"/>
    </xf>
    <xf numFmtId="0" fontId="22" fillId="0" borderId="0" xfId="36" applyFont="1" applyAlignment="1">
      <alignment horizontal="right" vertical="center"/>
    </xf>
    <xf numFmtId="0" fontId="63" fillId="0" borderId="0" xfId="36" applyFont="1" applyFill="1" applyAlignment="1">
      <alignment horizontal="center" vertical="center"/>
    </xf>
    <xf numFmtId="0" fontId="21" fillId="0" borderId="0" xfId="36" applyFont="1" applyFill="1" applyAlignment="1">
      <alignment horizontal="center" vertical="center"/>
    </xf>
    <xf numFmtId="0" fontId="25" fillId="2" borderId="2" xfId="36" applyFont="1" applyFill="1" applyBorder="1" applyAlignment="1">
      <alignment horizontal="center" vertical="center"/>
    </xf>
    <xf numFmtId="0" fontId="25" fillId="2" borderId="2" xfId="36" applyFont="1" applyFill="1" applyBorder="1" applyAlignment="1">
      <alignment horizontal="center" vertical="center" wrapText="1"/>
    </xf>
    <xf numFmtId="0" fontId="17" fillId="2" borderId="2" xfId="36" applyFont="1" applyFill="1" applyBorder="1" applyAlignment="1">
      <alignment horizontal="right" vertical="center"/>
    </xf>
    <xf numFmtId="167" fontId="19" fillId="3" borderId="2" xfId="36" applyNumberFormat="1" applyFont="1" applyFill="1" applyBorder="1" applyAlignment="1">
      <alignment horizontal="right" vertical="center"/>
    </xf>
    <xf numFmtId="0" fontId="64" fillId="3" borderId="2" xfId="36" applyFont="1" applyFill="1" applyBorder="1" applyAlignment="1">
      <alignment horizontal="center" vertical="center"/>
    </xf>
    <xf numFmtId="0" fontId="18" fillId="0" borderId="0" xfId="36" applyFont="1" applyFill="1" applyBorder="1" applyAlignment="1">
      <alignment horizontal="left" vertical="center" wrapText="1"/>
    </xf>
    <xf numFmtId="167" fontId="18" fillId="0" borderId="0" xfId="36" applyNumberFormat="1" applyFont="1" applyFill="1" applyBorder="1" applyAlignment="1">
      <alignment horizontal="right" vertical="center" wrapText="1"/>
    </xf>
    <xf numFmtId="0" fontId="18" fillId="0" borderId="0" xfId="36" applyFont="1" applyFill="1" applyBorder="1" applyAlignment="1">
      <alignment horizontal="left" vertical="top"/>
    </xf>
    <xf numFmtId="0" fontId="18" fillId="0" borderId="3" xfId="36" applyFont="1" applyFill="1" applyBorder="1" applyAlignment="1">
      <alignment horizontal="center" vertical="center"/>
    </xf>
    <xf numFmtId="0" fontId="18" fillId="0" borderId="3" xfId="36" applyFont="1" applyFill="1" applyBorder="1" applyAlignment="1">
      <alignment horizontal="left" vertical="center" wrapText="1"/>
    </xf>
    <xf numFmtId="167" fontId="18" fillId="0" borderId="3" xfId="36" applyNumberFormat="1" applyFont="1" applyFill="1" applyBorder="1" applyAlignment="1">
      <alignment horizontal="right" vertical="center" wrapText="1"/>
    </xf>
    <xf numFmtId="0" fontId="18" fillId="0" borderId="0" xfId="36" applyFont="1" applyAlignment="1">
      <alignment horizontal="center" vertical="center"/>
    </xf>
    <xf numFmtId="0" fontId="18" fillId="0" borderId="0" xfId="36" applyFont="1" applyAlignment="1">
      <alignment horizontal="center" vertical="center" wrapText="1"/>
    </xf>
    <xf numFmtId="1" fontId="18" fillId="0" borderId="0" xfId="36" applyNumberFormat="1" applyFont="1" applyAlignment="1">
      <alignment horizontal="center" vertical="center"/>
    </xf>
    <xf numFmtId="0" fontId="20" fillId="0" borderId="0" xfId="36" applyFont="1" applyFill="1" applyAlignment="1">
      <alignment horizontal="right"/>
    </xf>
    <xf numFmtId="167" fontId="18" fillId="0" borderId="1" xfId="36" applyNumberFormat="1" applyFont="1" applyFill="1" applyBorder="1" applyAlignment="1">
      <alignment horizontal="right" vertical="center" wrapText="1"/>
    </xf>
    <xf numFmtId="0" fontId="2" fillId="0" borderId="0" xfId="36" applyBorder="1"/>
    <xf numFmtId="167" fontId="18" fillId="0" borderId="8" xfId="36" applyNumberFormat="1" applyFont="1" applyFill="1" applyBorder="1" applyAlignment="1">
      <alignment horizontal="right" vertical="center" wrapText="1"/>
    </xf>
    <xf numFmtId="0" fontId="48" fillId="0" borderId="0" xfId="36" applyFont="1" applyFill="1"/>
    <xf numFmtId="0" fontId="49" fillId="0" borderId="0" xfId="36" applyFont="1" applyFill="1"/>
    <xf numFmtId="0" fontId="50" fillId="0" borderId="0" xfId="36" applyFont="1" applyFill="1" applyAlignment="1">
      <alignment horizontal="center"/>
    </xf>
    <xf numFmtId="3" fontId="2" fillId="0" borderId="0" xfId="36" applyNumberFormat="1" applyFill="1"/>
    <xf numFmtId="0" fontId="21" fillId="0" borderId="0" xfId="36" applyFont="1" applyAlignment="1">
      <alignment vertical="center" wrapText="1"/>
    </xf>
    <xf numFmtId="0" fontId="55" fillId="0" borderId="0" xfId="36" applyFont="1" applyFill="1" applyAlignment="1">
      <alignment horizontal="center" vertical="center"/>
    </xf>
    <xf numFmtId="0" fontId="18" fillId="2" borderId="4" xfId="36" applyFont="1" applyFill="1" applyBorder="1" applyAlignment="1">
      <alignment horizontal="left" vertical="center"/>
    </xf>
    <xf numFmtId="0" fontId="18" fillId="2" borderId="5" xfId="36" applyFont="1" applyFill="1" applyBorder="1" applyAlignment="1">
      <alignment horizontal="left" vertical="center"/>
    </xf>
    <xf numFmtId="0" fontId="18" fillId="2" borderId="5" xfId="36" applyFont="1" applyFill="1" applyBorder="1" applyAlignment="1">
      <alignment horizontal="left" vertical="center" wrapText="1"/>
    </xf>
    <xf numFmtId="167" fontId="18" fillId="0" borderId="7" xfId="36" applyNumberFormat="1" applyFont="1" applyFill="1" applyBorder="1" applyAlignment="1">
      <alignment horizontal="right" vertical="center" wrapText="1"/>
    </xf>
    <xf numFmtId="0" fontId="18" fillId="2" borderId="6" xfId="36" applyFont="1" applyFill="1" applyBorder="1" applyAlignment="1">
      <alignment horizontal="left" vertical="center" wrapText="1"/>
    </xf>
    <xf numFmtId="0" fontId="2" fillId="0" borderId="3" xfId="36" applyBorder="1" applyAlignment="1">
      <alignment horizontal="center" vertical="center"/>
    </xf>
    <xf numFmtId="0" fontId="18" fillId="0" borderId="0" xfId="36" applyFont="1" applyBorder="1" applyAlignment="1">
      <alignment vertical="center" wrapText="1"/>
    </xf>
    <xf numFmtId="0" fontId="22" fillId="0" borderId="0" xfId="36" applyFont="1" applyAlignment="1">
      <alignment horizontal="center" vertical="center"/>
    </xf>
    <xf numFmtId="0" fontId="17" fillId="0" borderId="0" xfId="36" applyFont="1" applyAlignment="1">
      <alignment horizontal="center" vertical="center"/>
    </xf>
    <xf numFmtId="0" fontId="17" fillId="0" borderId="0" xfId="36" applyFont="1" applyFill="1" applyAlignment="1">
      <alignment horizontal="center" vertical="center"/>
    </xf>
    <xf numFmtId="0" fontId="17" fillId="2" borderId="3" xfId="36" applyFont="1" applyFill="1" applyBorder="1" applyAlignment="1">
      <alignment vertical="center"/>
    </xf>
    <xf numFmtId="49" fontId="25" fillId="2" borderId="4" xfId="36" applyNumberFormat="1" applyFont="1" applyFill="1" applyBorder="1" applyAlignment="1">
      <alignment horizontal="left"/>
    </xf>
    <xf numFmtId="0" fontId="18" fillId="0" borderId="0" xfId="36" applyFont="1" applyAlignment="1">
      <alignment vertical="center"/>
    </xf>
    <xf numFmtId="2" fontId="18" fillId="0" borderId="0" xfId="37" applyNumberFormat="1" applyFont="1" applyFill="1" applyAlignment="1">
      <alignment vertical="center" wrapText="1"/>
    </xf>
    <xf numFmtId="0" fontId="18" fillId="2" borderId="5" xfId="36" applyFont="1" applyFill="1" applyBorder="1" applyAlignment="1">
      <alignment horizontal="left" vertical="top"/>
    </xf>
    <xf numFmtId="0" fontId="18" fillId="0" borderId="0" xfId="36" applyFont="1" applyFill="1" applyAlignment="1">
      <alignment vertical="center"/>
    </xf>
    <xf numFmtId="0" fontId="17" fillId="2" borderId="5" xfId="36" applyFont="1" applyFill="1" applyBorder="1" applyAlignment="1">
      <alignment horizontal="left" vertical="center"/>
    </xf>
    <xf numFmtId="2" fontId="18" fillId="0" borderId="0" xfId="36" applyNumberFormat="1" applyFont="1" applyAlignment="1">
      <alignment vertical="center"/>
    </xf>
    <xf numFmtId="2" fontId="18" fillId="0" borderId="0" xfId="36" applyNumberFormat="1" applyFont="1" applyFill="1" applyAlignment="1">
      <alignment vertical="center"/>
    </xf>
    <xf numFmtId="0" fontId="18" fillId="2" borderId="6" xfId="36" applyFont="1" applyFill="1" applyBorder="1" applyAlignment="1">
      <alignment horizontal="left" vertical="top"/>
    </xf>
    <xf numFmtId="2" fontId="18" fillId="0" borderId="3" xfId="37" applyNumberFormat="1" applyFont="1" applyFill="1" applyBorder="1" applyAlignment="1">
      <alignment vertical="center" wrapText="1"/>
    </xf>
    <xf numFmtId="0" fontId="18" fillId="0" borderId="3" xfId="36" applyFont="1" applyFill="1" applyBorder="1" applyAlignment="1">
      <alignment vertical="center"/>
    </xf>
    <xf numFmtId="0" fontId="17" fillId="0" borderId="0" xfId="36" applyFont="1" applyFill="1" applyAlignment="1">
      <alignment horizontal="left" vertical="top"/>
    </xf>
    <xf numFmtId="3" fontId="18" fillId="0" borderId="0" xfId="36" applyNumberFormat="1" applyFont="1" applyBorder="1" applyAlignment="1">
      <alignment horizontal="center" vertical="center" wrapText="1"/>
    </xf>
    <xf numFmtId="3" fontId="18" fillId="0" borderId="0" xfId="36" applyNumberFormat="1" applyFont="1" applyFill="1" applyBorder="1" applyAlignment="1">
      <alignment horizontal="center" vertical="center" wrapText="1"/>
    </xf>
    <xf numFmtId="0" fontId="22" fillId="0" borderId="0" xfId="36" applyFont="1" applyAlignment="1">
      <alignment vertical="center"/>
    </xf>
    <xf numFmtId="49" fontId="25" fillId="2" borderId="5" xfId="36" applyNumberFormat="1" applyFont="1" applyFill="1" applyBorder="1" applyAlignment="1">
      <alignment horizontal="left"/>
    </xf>
    <xf numFmtId="2" fontId="18" fillId="0" borderId="7" xfId="37" applyNumberFormat="1" applyFont="1" applyFill="1" applyBorder="1" applyAlignment="1">
      <alignment vertical="center" wrapText="1"/>
    </xf>
    <xf numFmtId="2" fontId="18" fillId="0" borderId="0" xfId="37" applyNumberFormat="1" applyFont="1" applyFill="1" applyBorder="1" applyAlignment="1">
      <alignment vertical="center" wrapText="1"/>
    </xf>
    <xf numFmtId="2" fontId="18" fillId="0" borderId="8" xfId="37" applyNumberFormat="1" applyFont="1" applyFill="1" applyBorder="1" applyAlignment="1">
      <alignment vertical="center" wrapText="1"/>
    </xf>
    <xf numFmtId="0" fontId="47" fillId="0" borderId="0" xfId="36" applyFont="1" applyFill="1" applyAlignment="1">
      <alignment horizontal="left" vertical="top"/>
    </xf>
    <xf numFmtId="3" fontId="2" fillId="0" borderId="0" xfId="36" applyNumberFormat="1" applyBorder="1" applyAlignment="1">
      <alignment horizontal="center" vertical="center" wrapText="1"/>
    </xf>
    <xf numFmtId="3" fontId="2" fillId="0" borderId="0" xfId="36" applyNumberFormat="1" applyFill="1" applyBorder="1" applyAlignment="1">
      <alignment horizontal="center" vertical="center" wrapText="1"/>
    </xf>
    <xf numFmtId="0" fontId="17" fillId="2" borderId="3" xfId="36" applyFont="1" applyFill="1" applyBorder="1" applyAlignment="1">
      <alignment horizontal="right" vertical="center"/>
    </xf>
    <xf numFmtId="2" fontId="18" fillId="0" borderId="0" xfId="37" applyNumberFormat="1" applyFont="1" applyFill="1" applyAlignment="1">
      <alignment horizontal="right" vertical="center" wrapText="1"/>
    </xf>
    <xf numFmtId="2" fontId="18" fillId="0" borderId="0" xfId="37" applyNumberFormat="1" applyFont="1" applyFill="1" applyBorder="1" applyAlignment="1">
      <alignment horizontal="right" vertical="center" wrapText="1"/>
    </xf>
    <xf numFmtId="2" fontId="18" fillId="0" borderId="3" xfId="37" applyNumberFormat="1" applyFont="1" applyFill="1" applyBorder="1" applyAlignment="1">
      <alignment horizontal="right" vertical="center" wrapText="1"/>
    </xf>
    <xf numFmtId="0" fontId="2" fillId="0" borderId="0" xfId="36" applyAlignment="1">
      <alignment horizontal="left" vertical="center"/>
    </xf>
    <xf numFmtId="49" fontId="24" fillId="0" borderId="0" xfId="36" applyNumberFormat="1" applyFont="1" applyFill="1" applyAlignment="1"/>
    <xf numFmtId="49" fontId="24" fillId="0" borderId="0" xfId="36" applyNumberFormat="1" applyFont="1" applyFill="1" applyAlignment="1">
      <alignment wrapText="1"/>
    </xf>
    <xf numFmtId="167" fontId="18" fillId="0" borderId="0" xfId="36" applyNumberFormat="1" applyFont="1" applyFill="1" applyAlignment="1">
      <alignment horizontal="right" vertical="center" wrapText="1"/>
    </xf>
    <xf numFmtId="1" fontId="18" fillId="0" borderId="0" xfId="36" applyNumberFormat="1" applyFont="1" applyFill="1" applyAlignment="1">
      <alignment horizontal="right" vertical="center"/>
    </xf>
    <xf numFmtId="0" fontId="18" fillId="0" borderId="0" xfId="36" applyFont="1" applyAlignment="1">
      <alignment horizontal="right"/>
    </xf>
    <xf numFmtId="0" fontId="18" fillId="0" borderId="0" xfId="36" applyFont="1" applyBorder="1" applyAlignment="1">
      <alignment horizontal="right"/>
    </xf>
    <xf numFmtId="0" fontId="18" fillId="0" borderId="3" xfId="36" applyFont="1" applyFill="1" applyBorder="1" applyAlignment="1">
      <alignment horizontal="right"/>
    </xf>
    <xf numFmtId="0" fontId="2" fillId="0" borderId="0" xfId="36" applyFill="1" applyBorder="1"/>
    <xf numFmtId="0" fontId="18" fillId="0" borderId="3" xfId="36" applyFont="1" applyFill="1" applyBorder="1"/>
    <xf numFmtId="49" fontId="24" fillId="0" borderId="0" xfId="36" applyNumberFormat="1" applyFont="1" applyFill="1" applyAlignment="1">
      <alignment horizontal="left" wrapText="1"/>
    </xf>
    <xf numFmtId="1" fontId="18" fillId="0" borderId="0" xfId="36" applyNumberFormat="1" applyFont="1" applyFill="1" applyAlignment="1">
      <alignment horizontal="center" vertical="center"/>
    </xf>
    <xf numFmtId="44" fontId="18" fillId="0" borderId="0" xfId="37" applyFont="1" applyFill="1" applyAlignment="1">
      <alignment horizontal="center" vertical="center" wrapText="1"/>
    </xf>
    <xf numFmtId="44" fontId="20" fillId="0" borderId="0" xfId="37" applyFont="1" applyFill="1" applyBorder="1" applyAlignment="1">
      <alignment horizontal="center" vertical="center"/>
    </xf>
    <xf numFmtId="168" fontId="65" fillId="0" borderId="0" xfId="37" applyNumberFormat="1" applyFont="1" applyFill="1" applyAlignment="1">
      <alignment horizontal="center" vertical="center"/>
    </xf>
    <xf numFmtId="44" fontId="54" fillId="0" borderId="0" xfId="37" applyFont="1" applyFill="1" applyAlignment="1">
      <alignment horizontal="center" vertical="center"/>
    </xf>
    <xf numFmtId="44" fontId="65" fillId="0" borderId="0" xfId="37" applyFont="1" applyFill="1" applyAlignment="1">
      <alignment horizontal="center" vertical="center"/>
    </xf>
    <xf numFmtId="168" fontId="65" fillId="0" borderId="3" xfId="37" applyNumberFormat="1" applyFont="1" applyFill="1" applyBorder="1" applyAlignment="1">
      <alignment horizontal="center" vertical="center"/>
    </xf>
    <xf numFmtId="44" fontId="18" fillId="0" borderId="3" xfId="37" applyFont="1" applyFill="1" applyBorder="1" applyAlignment="1">
      <alignment horizontal="center" vertical="center" wrapText="1"/>
    </xf>
    <xf numFmtId="44" fontId="65" fillId="0" borderId="3" xfId="37" applyFont="1" applyFill="1" applyBorder="1" applyAlignment="1">
      <alignment horizontal="center" vertical="center"/>
    </xf>
    <xf numFmtId="44" fontId="20" fillId="0" borderId="3" xfId="37" applyFont="1" applyFill="1" applyBorder="1" applyAlignment="1">
      <alignment horizontal="center" vertical="center"/>
    </xf>
    <xf numFmtId="49" fontId="66" fillId="0" borderId="0" xfId="36" applyNumberFormat="1" applyFont="1" applyFill="1" applyAlignment="1">
      <alignment wrapText="1"/>
    </xf>
    <xf numFmtId="0" fontId="66" fillId="0" borderId="0" xfId="36" applyFont="1" applyFill="1" applyAlignment="1">
      <alignment horizontal="center"/>
    </xf>
    <xf numFmtId="0" fontId="66" fillId="0" borderId="0" xfId="36" applyFont="1" applyFill="1" applyAlignment="1">
      <alignment horizontal="left"/>
    </xf>
    <xf numFmtId="0" fontId="67" fillId="0" borderId="0" xfId="36" applyFont="1" applyFill="1" applyAlignment="1">
      <alignment horizontal="center"/>
    </xf>
    <xf numFmtId="3" fontId="18" fillId="0" borderId="0" xfId="36" applyNumberFormat="1" applyFont="1" applyFill="1" applyAlignment="1">
      <alignment horizontal="center" vertical="center" wrapText="1"/>
    </xf>
    <xf numFmtId="3" fontId="18" fillId="0" borderId="3" xfId="36" applyNumberFormat="1" applyFont="1" applyFill="1" applyBorder="1" applyAlignment="1">
      <alignment horizontal="center" vertical="center" wrapText="1"/>
    </xf>
    <xf numFmtId="0" fontId="25" fillId="2" borderId="3" xfId="36" applyFont="1" applyFill="1" applyBorder="1" applyAlignment="1">
      <alignment horizontal="center" vertical="center" wrapText="1"/>
    </xf>
    <xf numFmtId="0" fontId="18" fillId="0" borderId="0" xfId="36" applyFont="1" applyAlignment="1">
      <alignment horizontal="left"/>
    </xf>
    <xf numFmtId="0" fontId="18" fillId="0" borderId="0" xfId="36" applyFont="1" applyFill="1" applyBorder="1" applyAlignment="1">
      <alignment horizontal="center" vertical="center" wrapText="1"/>
    </xf>
    <xf numFmtId="0" fontId="68" fillId="0" borderId="0" xfId="36" applyFont="1" applyFill="1" applyBorder="1" applyAlignment="1">
      <alignment vertical="center"/>
    </xf>
    <xf numFmtId="3" fontId="2" fillId="0" borderId="0" xfId="36" applyNumberFormat="1" applyFill="1" applyAlignment="1">
      <alignment horizontal="center" vertical="center" wrapText="1"/>
    </xf>
    <xf numFmtId="1" fontId="0" fillId="0" borderId="0" xfId="36" applyNumberFormat="1" applyFont="1" applyFill="1" applyAlignment="1">
      <alignment horizontal="center" vertical="center"/>
    </xf>
    <xf numFmtId="44" fontId="0" fillId="0" borderId="0" xfId="37" applyFont="1" applyFill="1" applyAlignment="1">
      <alignment horizontal="center" vertical="center" wrapText="1"/>
    </xf>
    <xf numFmtId="44" fontId="56" fillId="0" borderId="0" xfId="37" applyFont="1" applyFill="1" applyBorder="1" applyAlignment="1">
      <alignment horizontal="center" vertical="center"/>
    </xf>
    <xf numFmtId="168" fontId="69" fillId="0" borderId="0" xfId="37" applyNumberFormat="1" applyFont="1" applyFill="1" applyAlignment="1">
      <alignment horizontal="center" vertical="center"/>
    </xf>
    <xf numFmtId="44" fontId="69" fillId="0" borderId="0" xfId="37" applyFont="1" applyFill="1" applyAlignment="1">
      <alignment horizontal="center" vertical="center"/>
    </xf>
    <xf numFmtId="44" fontId="46" fillId="0" borderId="0" xfId="37" applyFont="1" applyFill="1" applyAlignment="1">
      <alignment horizontal="center" vertical="center"/>
    </xf>
    <xf numFmtId="3" fontId="2" fillId="0" borderId="3" xfId="36" applyNumberFormat="1" applyFill="1" applyBorder="1" applyAlignment="1">
      <alignment horizontal="center" vertical="center" wrapText="1"/>
    </xf>
    <xf numFmtId="168" fontId="69" fillId="0" borderId="3" xfId="37" applyNumberFormat="1" applyFont="1" applyFill="1" applyBorder="1" applyAlignment="1">
      <alignment horizontal="center" vertical="center"/>
    </xf>
    <xf numFmtId="44" fontId="0" fillId="0" borderId="3" xfId="37" applyFont="1" applyFill="1" applyBorder="1" applyAlignment="1">
      <alignment horizontal="center" vertical="center" wrapText="1"/>
    </xf>
    <xf numFmtId="44" fontId="69" fillId="0" borderId="3" xfId="37" applyFont="1" applyFill="1" applyBorder="1" applyAlignment="1">
      <alignment horizontal="center" vertical="center"/>
    </xf>
    <xf numFmtId="44" fontId="56" fillId="0" borderId="3" xfId="37" applyFont="1" applyFill="1" applyBorder="1" applyAlignment="1">
      <alignment horizontal="center" vertical="center"/>
    </xf>
    <xf numFmtId="0" fontId="2" fillId="0" borderId="0" xfId="36" applyAlignment="1">
      <alignment horizontal="left" wrapText="1"/>
    </xf>
    <xf numFmtId="1" fontId="2" fillId="0" borderId="0" xfId="36" applyNumberFormat="1" applyFont="1" applyAlignment="1">
      <alignment horizontal="right" wrapText="1"/>
    </xf>
    <xf numFmtId="167" fontId="70" fillId="0" borderId="0" xfId="36" applyNumberFormat="1" applyFont="1" applyFill="1" applyBorder="1" applyAlignment="1">
      <alignment horizontal="left" vertical="center"/>
    </xf>
    <xf numFmtId="0" fontId="2" fillId="0" borderId="0" xfId="36" applyAlignment="1">
      <alignment horizontal="center" vertical="center" wrapText="1"/>
    </xf>
    <xf numFmtId="44" fontId="0" fillId="0" borderId="0" xfId="37" applyFont="1" applyAlignment="1">
      <alignment horizontal="center" vertical="center" wrapText="1"/>
    </xf>
    <xf numFmtId="4" fontId="2" fillId="0" borderId="0" xfId="36" applyNumberFormat="1" applyAlignment="1">
      <alignment horizontal="center" vertical="center" wrapText="1"/>
    </xf>
    <xf numFmtId="4" fontId="2" fillId="0" borderId="3" xfId="36" applyNumberFormat="1" applyFill="1" applyBorder="1" applyAlignment="1">
      <alignment horizontal="center" vertical="center" wrapText="1"/>
    </xf>
    <xf numFmtId="0" fontId="17" fillId="2" borderId="2" xfId="36" applyFont="1" applyFill="1" applyBorder="1" applyAlignment="1">
      <alignment horizontal="center" vertical="center"/>
    </xf>
    <xf numFmtId="0" fontId="17" fillId="0" borderId="0" xfId="36" applyFont="1" applyAlignment="1">
      <alignment vertical="center"/>
    </xf>
    <xf numFmtId="0" fontId="2" fillId="2" borderId="1" xfId="36" applyFill="1" applyBorder="1" applyAlignment="1">
      <alignment horizontal="center" vertical="center"/>
    </xf>
    <xf numFmtId="0" fontId="2" fillId="2" borderId="0" xfId="36" applyFill="1" applyBorder="1" applyAlignment="1">
      <alignment horizontal="center" vertical="center"/>
    </xf>
    <xf numFmtId="0" fontId="2" fillId="2" borderId="3" xfId="36" applyFill="1" applyBorder="1" applyAlignment="1">
      <alignment horizontal="center" vertical="center"/>
    </xf>
    <xf numFmtId="0" fontId="2" fillId="0" borderId="3" xfId="36" applyFill="1" applyBorder="1" applyAlignment="1">
      <alignment horizontal="center" vertical="center"/>
    </xf>
    <xf numFmtId="0" fontId="47" fillId="0" borderId="0" xfId="36" applyFont="1" applyAlignment="1">
      <alignment vertical="center"/>
    </xf>
    <xf numFmtId="0" fontId="2" fillId="0" borderId="0" xfId="36" applyAlignment="1">
      <alignment vertical="center"/>
    </xf>
    <xf numFmtId="0" fontId="17" fillId="2" borderId="3" xfId="36" applyFont="1" applyFill="1" applyBorder="1" applyAlignment="1">
      <alignment horizontal="center" vertical="center"/>
    </xf>
    <xf numFmtId="0" fontId="18" fillId="0" borderId="0" xfId="36" applyFont="1" applyBorder="1"/>
    <xf numFmtId="168" fontId="65" fillId="0" borderId="0" xfId="37" applyNumberFormat="1" applyFont="1" applyFill="1" applyBorder="1" applyAlignment="1">
      <alignment horizontal="center" vertical="center"/>
    </xf>
    <xf numFmtId="44" fontId="18" fillId="0" borderId="0" xfId="37" applyFont="1" applyFill="1" applyBorder="1" applyAlignment="1">
      <alignment horizontal="center" vertical="center" wrapText="1"/>
    </xf>
    <xf numFmtId="44" fontId="65" fillId="0" borderId="0" xfId="37" applyFont="1" applyFill="1" applyBorder="1" applyAlignment="1">
      <alignment horizontal="center" vertical="center"/>
    </xf>
    <xf numFmtId="3" fontId="22" fillId="0" borderId="0" xfId="36" applyNumberFormat="1" applyFont="1" applyFill="1" applyAlignment="1">
      <alignment horizontal="right" vertical="center"/>
    </xf>
    <xf numFmtId="0" fontId="59" fillId="0" borderId="0" xfId="36" applyFont="1"/>
    <xf numFmtId="3" fontId="59" fillId="0" borderId="0" xfId="36" applyNumberFormat="1" applyFont="1" applyFill="1" applyAlignment="1">
      <alignment horizontal="center" vertical="center" wrapText="1"/>
    </xf>
    <xf numFmtId="1" fontId="59" fillId="0" borderId="0" xfId="36" applyNumberFormat="1" applyFont="1" applyFill="1" applyAlignment="1">
      <alignment horizontal="center" vertical="center"/>
    </xf>
    <xf numFmtId="44" fontId="59" fillId="0" borderId="0" xfId="37" applyFont="1" applyFill="1" applyAlignment="1">
      <alignment horizontal="center" vertical="center" wrapText="1"/>
    </xf>
    <xf numFmtId="44" fontId="71" fillId="0" borderId="0" xfId="37" applyFont="1" applyFill="1" applyBorder="1" applyAlignment="1">
      <alignment horizontal="center" vertical="center"/>
    </xf>
    <xf numFmtId="168" fontId="72" fillId="0" borderId="0" xfId="37" applyNumberFormat="1" applyFont="1" applyFill="1" applyAlignment="1">
      <alignment horizontal="center" vertical="center"/>
    </xf>
    <xf numFmtId="44" fontId="72" fillId="0" borderId="0" xfId="37" applyFont="1" applyFill="1" applyAlignment="1">
      <alignment horizontal="center" vertical="center"/>
    </xf>
    <xf numFmtId="44" fontId="73" fillId="0" borderId="0" xfId="37" applyFont="1" applyFill="1" applyAlignment="1">
      <alignment horizontal="center" vertical="center"/>
    </xf>
    <xf numFmtId="3" fontId="59" fillId="0" borderId="0" xfId="36" applyNumberFormat="1" applyFont="1" applyFill="1" applyBorder="1" applyAlignment="1">
      <alignment horizontal="center" vertical="center" wrapText="1"/>
    </xf>
    <xf numFmtId="168" fontId="72" fillId="0" borderId="0" xfId="37" applyNumberFormat="1" applyFont="1" applyFill="1" applyBorder="1" applyAlignment="1">
      <alignment horizontal="center" vertical="center"/>
    </xf>
    <xf numFmtId="44" fontId="59" fillId="0" borderId="0" xfId="37" applyFont="1" applyFill="1" applyBorder="1" applyAlignment="1">
      <alignment horizontal="center" vertical="center" wrapText="1"/>
    </xf>
    <xf numFmtId="44" fontId="72" fillId="0" borderId="0" xfId="37" applyFont="1" applyFill="1" applyBorder="1" applyAlignment="1">
      <alignment horizontal="center" vertical="center"/>
    </xf>
    <xf numFmtId="0" fontId="59" fillId="0" borderId="0" xfId="36" applyFont="1" applyBorder="1"/>
    <xf numFmtId="3" fontId="59" fillId="0" borderId="3" xfId="36" applyNumberFormat="1" applyFont="1" applyFill="1" applyBorder="1" applyAlignment="1">
      <alignment horizontal="center" vertical="center" wrapText="1"/>
    </xf>
    <xf numFmtId="168" fontId="72" fillId="0" borderId="3" xfId="37" applyNumberFormat="1" applyFont="1" applyFill="1" applyBorder="1" applyAlignment="1">
      <alignment horizontal="center" vertical="center"/>
    </xf>
    <xf numFmtId="44" fontId="59" fillId="0" borderId="3" xfId="37" applyFont="1" applyFill="1" applyBorder="1" applyAlignment="1">
      <alignment horizontal="center" vertical="center" wrapText="1"/>
    </xf>
    <xf numFmtId="44" fontId="72" fillId="0" borderId="3" xfId="37" applyFont="1" applyFill="1" applyBorder="1" applyAlignment="1">
      <alignment horizontal="center" vertical="center"/>
    </xf>
    <xf numFmtId="44" fontId="71" fillId="0" borderId="3" xfId="37" applyFont="1" applyFill="1" applyBorder="1" applyAlignment="1">
      <alignment horizontal="center" vertical="center"/>
    </xf>
    <xf numFmtId="0" fontId="59" fillId="0" borderId="3" xfId="36" applyFont="1" applyFill="1" applyBorder="1"/>
    <xf numFmtId="0" fontId="59" fillId="0" borderId="0" xfId="36" applyFont="1" applyAlignment="1">
      <alignment horizontal="left"/>
    </xf>
    <xf numFmtId="49" fontId="25" fillId="0" borderId="0" xfId="36" applyNumberFormat="1" applyFont="1" applyFill="1" applyAlignment="1">
      <alignment wrapText="1"/>
    </xf>
    <xf numFmtId="49" fontId="74" fillId="0" borderId="0" xfId="36" applyNumberFormat="1" applyFont="1" applyFill="1" applyAlignment="1">
      <alignment wrapText="1"/>
    </xf>
    <xf numFmtId="0" fontId="74" fillId="0" borderId="0" xfId="36" applyFont="1" applyFill="1" applyAlignment="1">
      <alignment horizontal="center"/>
    </xf>
    <xf numFmtId="0" fontId="74" fillId="0" borderId="0" xfId="36" applyFont="1" applyFill="1" applyAlignment="1">
      <alignment horizontal="left"/>
    </xf>
    <xf numFmtId="44" fontId="18" fillId="0" borderId="0" xfId="37" applyFont="1" applyAlignment="1">
      <alignment horizontal="center" vertical="center" wrapText="1"/>
    </xf>
    <xf numFmtId="4" fontId="18" fillId="0" borderId="0" xfId="36" applyNumberFormat="1" applyFont="1" applyAlignment="1">
      <alignment horizontal="center" vertical="center" wrapText="1"/>
    </xf>
    <xf numFmtId="4" fontId="18" fillId="0" borderId="0" xfId="36" applyNumberFormat="1" applyFont="1" applyFill="1" applyAlignment="1">
      <alignment horizontal="center" vertical="center" wrapText="1"/>
    </xf>
    <xf numFmtId="4" fontId="18" fillId="0" borderId="3" xfId="36" applyNumberFormat="1" applyFont="1" applyFill="1" applyBorder="1" applyAlignment="1">
      <alignment horizontal="center" vertical="center" wrapText="1"/>
    </xf>
    <xf numFmtId="0" fontId="51" fillId="2" borderId="2" xfId="36" applyFont="1" applyFill="1" applyBorder="1" applyAlignment="1">
      <alignment horizontal="right" vertical="center"/>
    </xf>
    <xf numFmtId="0" fontId="9" fillId="0" borderId="0" xfId="36" applyFont="1" applyAlignment="1">
      <alignment horizontal="center" vertical="center"/>
    </xf>
    <xf numFmtId="0" fontId="51" fillId="0" borderId="0" xfId="36" applyFont="1" applyFill="1" applyAlignment="1">
      <alignment horizontal="left" vertical="top"/>
    </xf>
    <xf numFmtId="3" fontId="9" fillId="0" borderId="0" xfId="36" applyNumberFormat="1" applyFont="1" applyBorder="1" applyAlignment="1">
      <alignment horizontal="center" vertical="center" wrapText="1"/>
    </xf>
    <xf numFmtId="3" fontId="9" fillId="0" borderId="0" xfId="36" applyNumberFormat="1" applyFont="1" applyFill="1" applyBorder="1" applyAlignment="1">
      <alignment horizontal="center" vertical="center" wrapText="1"/>
    </xf>
    <xf numFmtId="0" fontId="2" fillId="2" borderId="0" xfId="36" applyFill="1" applyAlignment="1">
      <alignment horizontal="center" vertical="center"/>
    </xf>
    <xf numFmtId="0" fontId="25" fillId="2" borderId="3" xfId="36" applyFont="1" applyFill="1" applyBorder="1" applyAlignment="1">
      <alignment horizontal="center" vertical="center"/>
    </xf>
    <xf numFmtId="0" fontId="51" fillId="2" borderId="3" xfId="36" applyFont="1" applyFill="1" applyBorder="1" applyAlignment="1">
      <alignment horizontal="center" vertical="center"/>
    </xf>
    <xf numFmtId="0" fontId="17" fillId="0" borderId="0" xfId="36" applyFont="1" applyAlignment="1">
      <alignment horizontal="left" vertical="center" wrapText="1"/>
    </xf>
    <xf numFmtId="0" fontId="17" fillId="0" borderId="3" xfId="36" applyFont="1" applyBorder="1" applyAlignment="1">
      <alignment horizontal="left" vertical="center" wrapText="1"/>
    </xf>
    <xf numFmtId="0" fontId="18" fillId="0" borderId="0" xfId="36" applyFont="1" applyAlignment="1">
      <alignment horizontal="left" vertical="center"/>
    </xf>
    <xf numFmtId="49" fontId="66" fillId="0" borderId="0" xfId="36" applyNumberFormat="1" applyFont="1" applyFill="1" applyAlignment="1">
      <alignment horizontal="left" wrapText="1"/>
    </xf>
    <xf numFmtId="168" fontId="69" fillId="0" borderId="0" xfId="37" applyNumberFormat="1" applyFont="1" applyFill="1" applyBorder="1" applyAlignment="1">
      <alignment horizontal="center" vertical="center"/>
    </xf>
    <xf numFmtId="44" fontId="0" fillId="0" borderId="0" xfId="37" applyFont="1" applyFill="1" applyBorder="1" applyAlignment="1">
      <alignment horizontal="center" vertical="center" wrapText="1"/>
    </xf>
    <xf numFmtId="44" fontId="69" fillId="0" borderId="0" xfId="37" applyFont="1" applyFill="1" applyBorder="1" applyAlignment="1">
      <alignment horizontal="center" vertical="center"/>
    </xf>
    <xf numFmtId="0" fontId="18" fillId="2" borderId="1" xfId="36" applyFont="1" applyFill="1" applyBorder="1"/>
    <xf numFmtId="0" fontId="18" fillId="2" borderId="3" xfId="36" applyFont="1" applyFill="1" applyBorder="1"/>
    <xf numFmtId="0" fontId="2" fillId="0" borderId="3" xfId="36" applyBorder="1" applyAlignment="1">
      <alignment horizontal="center" vertical="center" wrapText="1"/>
    </xf>
    <xf numFmtId="44" fontId="0" fillId="0" borderId="3" xfId="37" applyFont="1" applyBorder="1" applyAlignment="1">
      <alignment horizontal="center" vertical="center" wrapText="1"/>
    </xf>
    <xf numFmtId="167" fontId="20" fillId="0" borderId="0" xfId="36" applyNumberFormat="1" applyFont="1" applyFill="1" applyAlignment="1">
      <alignment horizontal="right" vertical="center" wrapText="1"/>
    </xf>
    <xf numFmtId="167" fontId="20" fillId="0" borderId="3" xfId="36" applyNumberFormat="1" applyFont="1" applyFill="1" applyBorder="1" applyAlignment="1">
      <alignment horizontal="right" vertical="center" wrapText="1"/>
    </xf>
    <xf numFmtId="1" fontId="2" fillId="0" borderId="0" xfId="36" applyNumberFormat="1" applyFont="1" applyFill="1" applyAlignment="1">
      <alignment horizontal="right" wrapText="1"/>
    </xf>
    <xf numFmtId="0" fontId="18" fillId="0" borderId="0" xfId="36" applyFont="1" applyFill="1" applyAlignment="1">
      <alignment horizontal="left"/>
    </xf>
    <xf numFmtId="0" fontId="25" fillId="2" borderId="2" xfId="25" applyFont="1" applyFill="1" applyBorder="1" applyAlignment="1">
      <alignment horizontal="center" vertical="center"/>
    </xf>
    <xf numFmtId="0" fontId="19" fillId="3" borderId="2" xfId="7" applyFont="1" applyFill="1" applyBorder="1" applyAlignment="1">
      <alignment horizontal="center" vertical="center"/>
    </xf>
    <xf numFmtId="0" fontId="101" fillId="0" borderId="0" xfId="34" applyFont="1" applyAlignment="1">
      <alignment horizontal="center" vertical="center" wrapText="1"/>
    </xf>
    <xf numFmtId="3" fontId="20" fillId="0" borderId="0" xfId="34" applyNumberFormat="1" applyFont="1" applyFill="1" applyBorder="1" applyAlignment="1">
      <alignment horizontal="left" vertical="center" wrapText="1"/>
    </xf>
    <xf numFmtId="0" fontId="18" fillId="0" borderId="0" xfId="13" applyFont="1" applyFill="1" applyBorder="1" applyAlignment="1">
      <alignment horizontal="left" vertical="center" wrapText="1"/>
    </xf>
    <xf numFmtId="0" fontId="17" fillId="2" borderId="1" xfId="13" applyFont="1" applyFill="1" applyBorder="1" applyAlignment="1">
      <alignment horizontal="center" vertical="center" wrapText="1"/>
    </xf>
    <xf numFmtId="0" fontId="17" fillId="2" borderId="3" xfId="13" applyFont="1" applyFill="1" applyBorder="1" applyAlignment="1">
      <alignment horizontal="center" vertical="center" wrapText="1"/>
    </xf>
    <xf numFmtId="0" fontId="17" fillId="2" borderId="2" xfId="13" applyFont="1" applyFill="1" applyBorder="1" applyAlignment="1">
      <alignment horizontal="center" vertical="center" wrapText="1"/>
    </xf>
    <xf numFmtId="3" fontId="15" fillId="0" borderId="0" xfId="0" applyNumberFormat="1" applyFont="1" applyAlignment="1">
      <alignment wrapText="1"/>
    </xf>
    <xf numFmtId="0" fontId="15" fillId="0" borderId="0" xfId="0" applyFont="1" applyAlignment="1">
      <alignment wrapText="1"/>
    </xf>
    <xf numFmtId="0" fontId="17" fillId="2" borderId="1"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23" fillId="0" borderId="0"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24" fillId="0" borderId="0" xfId="1" applyFont="1" applyAlignment="1">
      <alignment horizontal="left" vertical="center" wrapText="1"/>
    </xf>
    <xf numFmtId="0" fontId="18" fillId="0" borderId="0" xfId="9" applyFont="1" applyAlignment="1">
      <alignment horizontal="left" wrapText="1"/>
    </xf>
    <xf numFmtId="0" fontId="18" fillId="0" borderId="0" xfId="0" applyFont="1" applyAlignment="1">
      <alignment horizontal="left" wrapText="1"/>
    </xf>
    <xf numFmtId="0" fontId="29" fillId="0" borderId="0" xfId="9" applyFont="1" applyBorder="1" applyAlignment="1">
      <alignment horizontal="left" vertical="center" wrapText="1"/>
    </xf>
    <xf numFmtId="0" fontId="18" fillId="0" borderId="0" xfId="10" applyFont="1" applyAlignment="1">
      <alignment horizontal="left" wrapText="1"/>
    </xf>
    <xf numFmtId="0" fontId="23" fillId="0" borderId="0" xfId="10" applyFont="1" applyAlignment="1">
      <alignment horizontal="left" wrapText="1"/>
    </xf>
    <xf numFmtId="0" fontId="17" fillId="0" borderId="0" xfId="10" applyFont="1" applyAlignment="1">
      <alignment horizontal="left" wrapText="1"/>
    </xf>
    <xf numFmtId="0" fontId="28" fillId="2" borderId="1" xfId="10" applyFont="1" applyFill="1" applyBorder="1" applyAlignment="1">
      <alignment horizontal="center" vertical="center"/>
    </xf>
    <xf numFmtId="0" fontId="28" fillId="2" borderId="3" xfId="10" applyFont="1" applyFill="1" applyBorder="1" applyAlignment="1">
      <alignment horizontal="center" vertical="center"/>
    </xf>
    <xf numFmtId="0" fontId="28" fillId="2" borderId="2" xfId="10" applyFont="1" applyFill="1" applyBorder="1" applyAlignment="1">
      <alignment horizontal="center" vertical="center"/>
    </xf>
    <xf numFmtId="0" fontId="25" fillId="2" borderId="1" xfId="36" applyFont="1" applyFill="1" applyBorder="1" applyAlignment="1">
      <alignment horizontal="center" vertical="center" wrapText="1"/>
    </xf>
    <xf numFmtId="0" fontId="25" fillId="2" borderId="0" xfId="36" applyFont="1" applyFill="1" applyBorder="1" applyAlignment="1">
      <alignment horizontal="center" vertical="center" wrapText="1"/>
    </xf>
    <xf numFmtId="0" fontId="25" fillId="2" borderId="3" xfId="36" applyFont="1" applyFill="1" applyBorder="1" applyAlignment="1">
      <alignment horizontal="center" vertical="center" wrapText="1"/>
    </xf>
    <xf numFmtId="0" fontId="19" fillId="3" borderId="2" xfId="36" applyFont="1" applyFill="1" applyBorder="1" applyAlignment="1">
      <alignment horizontal="center" vertical="center" wrapText="1"/>
    </xf>
    <xf numFmtId="0" fontId="18" fillId="0" borderId="0" xfId="35" applyFont="1" applyBorder="1" applyAlignment="1">
      <alignment horizontal="left" vertical="center" wrapText="1"/>
    </xf>
    <xf numFmtId="0" fontId="25" fillId="2" borderId="2" xfId="36" applyFont="1" applyFill="1" applyBorder="1" applyAlignment="1">
      <alignment horizontal="center" vertical="center"/>
    </xf>
    <xf numFmtId="0" fontId="25" fillId="2" borderId="2" xfId="36" applyFont="1" applyFill="1" applyBorder="1" applyAlignment="1">
      <alignment horizontal="center" vertical="center" wrapText="1"/>
    </xf>
    <xf numFmtId="0" fontId="20" fillId="0" borderId="0" xfId="36" applyFont="1" applyFill="1" applyBorder="1" applyAlignment="1">
      <alignment horizontal="left" vertical="center" wrapText="1"/>
    </xf>
    <xf numFmtId="0" fontId="18" fillId="0" borderId="0" xfId="36" applyFont="1" applyBorder="1" applyAlignment="1">
      <alignment horizontal="left" vertical="center" wrapText="1"/>
    </xf>
    <xf numFmtId="0" fontId="18" fillId="0" borderId="0" xfId="36" applyFont="1" applyAlignment="1">
      <alignment horizontal="left" vertical="center" wrapText="1"/>
    </xf>
    <xf numFmtId="0" fontId="18" fillId="0" borderId="0" xfId="36" applyFont="1" applyAlignment="1">
      <alignment horizontal="left" wrapText="1"/>
    </xf>
    <xf numFmtId="0" fontId="1" fillId="0" borderId="0" xfId="36" applyFont="1" applyAlignment="1">
      <alignment horizontal="left" vertical="center" wrapText="1"/>
    </xf>
    <xf numFmtId="0" fontId="2" fillId="0" borderId="0" xfId="36" applyAlignment="1">
      <alignment horizontal="left" vertical="center" wrapText="1"/>
    </xf>
    <xf numFmtId="167" fontId="18" fillId="0" borderId="0" xfId="36" applyNumberFormat="1" applyFont="1" applyFill="1" applyBorder="1" applyAlignment="1">
      <alignment horizontal="left" vertical="center" wrapText="1"/>
    </xf>
    <xf numFmtId="0" fontId="18" fillId="0" borderId="0" xfId="12" applyFont="1" applyFill="1" applyBorder="1" applyAlignment="1">
      <alignment horizontal="left" vertical="center" wrapText="1"/>
    </xf>
    <xf numFmtId="0" fontId="50" fillId="0" borderId="0" xfId="18" applyFont="1" applyFill="1" applyBorder="1" applyAlignment="1">
      <alignment horizontal="center" vertical="center" wrapText="1"/>
    </xf>
    <xf numFmtId="0" fontId="20" fillId="0" borderId="0" xfId="12" applyFont="1" applyFill="1" applyBorder="1" applyAlignment="1">
      <alignment vertical="top" wrapText="1"/>
    </xf>
    <xf numFmtId="0" fontId="20" fillId="0" borderId="0" xfId="12" applyFont="1" applyAlignment="1">
      <alignment horizontal="left"/>
    </xf>
    <xf numFmtId="0" fontId="20" fillId="0" borderId="0" xfId="12" applyFont="1" applyAlignment="1">
      <alignment horizontal="left" vertical="top" wrapText="1"/>
    </xf>
    <xf numFmtId="0" fontId="18" fillId="0" borderId="0" xfId="12" applyFont="1" applyAlignment="1">
      <alignment horizontal="left" vertical="center"/>
    </xf>
    <xf numFmtId="0" fontId="50" fillId="2" borderId="2" xfId="12" applyFont="1" applyFill="1" applyBorder="1" applyAlignment="1">
      <alignment horizontal="center" vertical="center" wrapText="1"/>
    </xf>
    <xf numFmtId="0" fontId="25" fillId="2" borderId="1" xfId="12" applyFont="1" applyFill="1" applyBorder="1" applyAlignment="1">
      <alignment horizontal="center" vertical="center" wrapText="1"/>
    </xf>
    <xf numFmtId="0" fontId="25" fillId="2" borderId="3" xfId="12" applyFont="1" applyFill="1" applyBorder="1" applyAlignment="1">
      <alignment horizontal="center" vertical="center" wrapText="1"/>
    </xf>
    <xf numFmtId="0" fontId="25" fillId="2" borderId="2" xfId="12" applyFont="1" applyFill="1" applyBorder="1" applyAlignment="1">
      <alignment horizontal="center" vertical="center" wrapText="1"/>
    </xf>
    <xf numFmtId="0" fontId="81" fillId="0" borderId="0" xfId="20" applyFont="1" applyAlignment="1">
      <alignment horizontal="center" vertical="center" wrapText="1"/>
    </xf>
    <xf numFmtId="0" fontId="18" fillId="0" borderId="0" xfId="19" applyFont="1" applyFill="1" applyBorder="1" applyAlignment="1">
      <alignment horizontal="left" vertical="top" wrapText="1"/>
    </xf>
    <xf numFmtId="0" fontId="18" fillId="0" borderId="0" xfId="19" applyFont="1" applyFill="1" applyBorder="1" applyAlignment="1">
      <alignment horizontal="left" vertical="center" wrapText="1"/>
    </xf>
    <xf numFmtId="49" fontId="25" fillId="2" borderId="1" xfId="22" applyNumberFormat="1" applyFont="1" applyFill="1" applyBorder="1" applyAlignment="1">
      <alignment horizontal="center" vertical="center" wrapText="1"/>
    </xf>
    <xf numFmtId="49" fontId="25" fillId="2" borderId="3" xfId="22" applyNumberFormat="1" applyFont="1" applyFill="1" applyBorder="1" applyAlignment="1">
      <alignment horizontal="center" vertical="center" wrapText="1"/>
    </xf>
    <xf numFmtId="49" fontId="25" fillId="2" borderId="2" xfId="22" applyNumberFormat="1" applyFont="1" applyFill="1" applyBorder="1" applyAlignment="1">
      <alignment horizontal="center" vertical="center" wrapText="1"/>
    </xf>
    <xf numFmtId="49" fontId="25" fillId="2" borderId="5" xfId="22" applyNumberFormat="1" applyFont="1" applyFill="1" applyBorder="1" applyAlignment="1">
      <alignment horizontal="center" vertical="center"/>
    </xf>
    <xf numFmtId="49" fontId="25" fillId="2" borderId="6" xfId="22" applyNumberFormat="1" applyFont="1" applyFill="1" applyBorder="1" applyAlignment="1">
      <alignment horizontal="center" vertical="center"/>
    </xf>
    <xf numFmtId="49" fontId="20" fillId="0" borderId="0" xfId="22" applyNumberFormat="1" applyFont="1" applyFill="1" applyBorder="1" applyAlignment="1">
      <alignment horizontal="left" vertical="center" wrapText="1"/>
    </xf>
    <xf numFmtId="49" fontId="25" fillId="2" borderId="1" xfId="22" applyNumberFormat="1" applyFont="1" applyFill="1" applyBorder="1" applyAlignment="1">
      <alignment horizontal="center" vertical="center"/>
    </xf>
    <xf numFmtId="49" fontId="25" fillId="2" borderId="3" xfId="22" applyNumberFormat="1" applyFont="1" applyFill="1" applyBorder="1" applyAlignment="1">
      <alignment horizontal="center" vertical="center"/>
    </xf>
    <xf numFmtId="49" fontId="25" fillId="2" borderId="2" xfId="22" applyNumberFormat="1" applyFont="1" applyFill="1" applyBorder="1" applyAlignment="1">
      <alignment horizontal="center" vertical="center"/>
    </xf>
    <xf numFmtId="0" fontId="85" fillId="0" borderId="0" xfId="12" applyFont="1" applyAlignment="1">
      <alignment horizontal="left" vertical="center" wrapText="1"/>
    </xf>
    <xf numFmtId="0" fontId="85" fillId="2" borderId="1" xfId="12" applyFont="1" applyFill="1" applyBorder="1" applyAlignment="1">
      <alignment horizontal="left" vertical="center"/>
    </xf>
    <xf numFmtId="0" fontId="85" fillId="2" borderId="4" xfId="12" applyFont="1" applyFill="1" applyBorder="1" applyAlignment="1">
      <alignment horizontal="left" vertical="center"/>
    </xf>
    <xf numFmtId="0" fontId="85" fillId="2" borderId="0" xfId="12" applyFont="1" applyFill="1" applyBorder="1" applyAlignment="1">
      <alignment horizontal="left" vertical="center"/>
    </xf>
    <xf numFmtId="0" fontId="85" fillId="2" borderId="5" xfId="12" applyFont="1" applyFill="1" applyBorder="1" applyAlignment="1">
      <alignment horizontal="left" vertical="center"/>
    </xf>
    <xf numFmtId="0" fontId="85" fillId="2" borderId="3" xfId="12" applyFont="1" applyFill="1" applyBorder="1" applyAlignment="1">
      <alignment horizontal="left" vertical="center" wrapText="1"/>
    </xf>
    <xf numFmtId="0" fontId="85" fillId="2" borderId="6" xfId="12" applyFont="1" applyFill="1" applyBorder="1" applyAlignment="1">
      <alignment horizontal="left" vertical="center" wrapText="1"/>
    </xf>
    <xf numFmtId="0" fontId="85" fillId="0" borderId="0" xfId="19" applyFont="1" applyAlignment="1">
      <alignment horizontal="left" vertical="top" wrapText="1"/>
    </xf>
    <xf numFmtId="0" fontId="18" fillId="0" borderId="0" xfId="19" applyFont="1" applyAlignment="1">
      <alignment horizontal="left" vertical="top" wrapText="1"/>
    </xf>
    <xf numFmtId="0" fontId="85" fillId="0" borderId="0" xfId="19" applyFont="1" applyFill="1" applyAlignment="1">
      <alignment horizontal="left" vertical="center" wrapText="1"/>
    </xf>
    <xf numFmtId="0" fontId="18" fillId="0" borderId="0" xfId="19" applyFont="1" applyFill="1" applyAlignment="1">
      <alignment horizontal="left" vertical="center" wrapText="1"/>
    </xf>
    <xf numFmtId="0" fontId="85" fillId="0" borderId="0" xfId="19" applyFont="1" applyAlignment="1">
      <alignment horizontal="left" vertical="center" wrapText="1"/>
    </xf>
    <xf numFmtId="0" fontId="18" fillId="0" borderId="0" xfId="19" applyFont="1" applyAlignment="1">
      <alignment horizontal="left" vertical="center" wrapText="1"/>
    </xf>
    <xf numFmtId="0" fontId="25" fillId="2" borderId="2" xfId="12" applyFont="1" applyFill="1" applyBorder="1" applyAlignment="1">
      <alignment horizontal="center" vertical="center"/>
    </xf>
    <xf numFmtId="0" fontId="17" fillId="2" borderId="1" xfId="12" applyFont="1" applyFill="1" applyBorder="1" applyAlignment="1">
      <alignment horizontal="center" vertical="center" wrapText="1"/>
    </xf>
    <xf numFmtId="0" fontId="17" fillId="2" borderId="3" xfId="12" applyFont="1" applyFill="1" applyBorder="1" applyAlignment="1">
      <alignment horizontal="center" vertical="center" wrapText="1"/>
    </xf>
    <xf numFmtId="0" fontId="25" fillId="2" borderId="2" xfId="12" applyFont="1" applyFill="1" applyBorder="1" applyAlignment="1">
      <alignment horizontal="center"/>
    </xf>
    <xf numFmtId="0" fontId="20" fillId="4" borderId="0" xfId="12" applyFont="1" applyFill="1" applyAlignment="1">
      <alignment horizontal="left" vertical="center"/>
    </xf>
    <xf numFmtId="0" fontId="20" fillId="0" borderId="0" xfId="12" applyFont="1" applyAlignment="1">
      <alignment horizontal="left" vertical="center"/>
    </xf>
    <xf numFmtId="0" fontId="20" fillId="4" borderId="0" xfId="12" applyFont="1" applyFill="1" applyAlignment="1">
      <alignment horizontal="left" vertical="center" wrapText="1"/>
    </xf>
    <xf numFmtId="0" fontId="25" fillId="2" borderId="1" xfId="12" applyFont="1" applyFill="1" applyBorder="1" applyAlignment="1">
      <alignment horizontal="center" vertical="center"/>
    </xf>
    <xf numFmtId="0" fontId="25" fillId="2" borderId="3" xfId="12" applyFont="1" applyFill="1" applyBorder="1" applyAlignment="1">
      <alignment horizontal="center" vertical="center"/>
    </xf>
    <xf numFmtId="0" fontId="20" fillId="0" borderId="0" xfId="12" applyFont="1" applyFill="1" applyAlignment="1">
      <alignment vertical="center" wrapText="1"/>
    </xf>
    <xf numFmtId="0" fontId="20" fillId="0" borderId="0" xfId="12" applyFont="1" applyFill="1" applyAlignment="1">
      <alignment horizontal="left" vertical="center"/>
    </xf>
    <xf numFmtId="0" fontId="20" fillId="0" borderId="0" xfId="12" applyFont="1" applyFill="1" applyAlignment="1">
      <alignment horizontal="left" vertical="center" wrapText="1"/>
    </xf>
    <xf numFmtId="0" fontId="20" fillId="0" borderId="0" xfId="12" applyFont="1" applyFill="1" applyBorder="1" applyAlignment="1">
      <alignment horizontal="left" vertical="center" wrapText="1"/>
    </xf>
    <xf numFmtId="0" fontId="25" fillId="8" borderId="2" xfId="12" applyFont="1" applyFill="1" applyBorder="1" applyAlignment="1">
      <alignment horizontal="center" vertical="center"/>
    </xf>
    <xf numFmtId="0" fontId="43" fillId="9" borderId="2" xfId="12" applyFont="1" applyFill="1" applyBorder="1" applyAlignment="1">
      <alignment horizontal="center"/>
    </xf>
    <xf numFmtId="0" fontId="20" fillId="0" borderId="0" xfId="19" applyFont="1" applyAlignment="1">
      <alignment horizontal="justify" vertical="center" wrapText="1"/>
    </xf>
    <xf numFmtId="0" fontId="20" fillId="0" borderId="0" xfId="19" applyFont="1" applyAlignment="1">
      <alignment vertical="center" wrapText="1"/>
    </xf>
    <xf numFmtId="167" fontId="19" fillId="3" borderId="2" xfId="23" applyNumberFormat="1" applyFont="1" applyFill="1" applyBorder="1" applyAlignment="1">
      <alignment horizontal="left" vertical="center" wrapText="1"/>
    </xf>
    <xf numFmtId="0" fontId="20" fillId="0" borderId="0" xfId="23" applyFont="1" applyFill="1" applyAlignment="1">
      <alignment horizontal="left" vertical="center" wrapText="1"/>
    </xf>
    <xf numFmtId="0" fontId="20" fillId="0" borderId="0" xfId="23" applyFont="1" applyFill="1" applyBorder="1" applyAlignment="1">
      <alignment horizontal="left" vertical="center" wrapText="1"/>
    </xf>
    <xf numFmtId="0" fontId="25" fillId="2" borderId="2" xfId="23" applyFont="1" applyFill="1" applyBorder="1" applyAlignment="1">
      <alignment horizontal="center" vertical="center" wrapText="1"/>
    </xf>
    <xf numFmtId="172" fontId="25" fillId="2" borderId="2" xfId="19" applyNumberFormat="1" applyFont="1" applyFill="1" applyBorder="1" applyAlignment="1">
      <alignment horizontal="center" vertical="center"/>
    </xf>
    <xf numFmtId="0" fontId="20" fillId="0" borderId="0" xfId="33" applyFont="1" applyFill="1" applyAlignment="1">
      <alignment horizontal="left" vertical="center" wrapText="1"/>
    </xf>
    <xf numFmtId="0" fontId="20" fillId="0" borderId="0" xfId="33" applyFont="1" applyFill="1" applyAlignment="1">
      <alignment vertical="center" wrapText="1"/>
    </xf>
    <xf numFmtId="0" fontId="20" fillId="0" borderId="0" xfId="33" applyFont="1" applyFill="1" applyBorder="1" applyAlignment="1">
      <alignment horizontal="left" vertical="center" wrapText="1"/>
    </xf>
    <xf numFmtId="0" fontId="25" fillId="2" borderId="2" xfId="33" applyFont="1" applyFill="1" applyBorder="1" applyAlignment="1">
      <alignment horizontal="center" vertical="center" wrapText="1"/>
    </xf>
    <xf numFmtId="0" fontId="25" fillId="2" borderId="3" xfId="33" applyFont="1" applyFill="1" applyBorder="1" applyAlignment="1">
      <alignment horizontal="center" vertical="center" wrapText="1"/>
    </xf>
    <xf numFmtId="0" fontId="28" fillId="2" borderId="1" xfId="23" applyFont="1" applyFill="1" applyBorder="1" applyAlignment="1">
      <alignment horizontal="center" vertical="center" wrapText="1"/>
    </xf>
    <xf numFmtId="0" fontId="28" fillId="2" borderId="0" xfId="23" applyFont="1" applyFill="1" applyBorder="1" applyAlignment="1">
      <alignment horizontal="center" vertical="center" wrapText="1"/>
    </xf>
    <xf numFmtId="0" fontId="28" fillId="2" borderId="3" xfId="23" applyFont="1" applyFill="1" applyBorder="1" applyAlignment="1">
      <alignment horizontal="center" vertical="center" wrapText="1"/>
    </xf>
    <xf numFmtId="167" fontId="80" fillId="11" borderId="0" xfId="23" applyNumberFormat="1" applyFont="1" applyFill="1" applyBorder="1" applyAlignment="1">
      <alignment horizontal="left" vertical="center" wrapText="1"/>
    </xf>
    <xf numFmtId="167" fontId="80" fillId="6" borderId="0" xfId="23" applyNumberFormat="1" applyFont="1" applyFill="1" applyBorder="1" applyAlignment="1">
      <alignment horizontal="left" vertical="center"/>
    </xf>
    <xf numFmtId="167" fontId="95" fillId="11" borderId="0" xfId="23" applyNumberFormat="1" applyFont="1" applyFill="1" applyBorder="1" applyAlignment="1">
      <alignment horizontal="left" vertical="center" wrapText="1"/>
    </xf>
    <xf numFmtId="0" fontId="28" fillId="2" borderId="2" xfId="23" applyFont="1" applyFill="1" applyBorder="1" applyAlignment="1">
      <alignment horizontal="center" vertical="center" wrapText="1"/>
    </xf>
    <xf numFmtId="0" fontId="85" fillId="0" borderId="0" xfId="23" applyFont="1" applyAlignment="1">
      <alignment vertical="center" wrapText="1"/>
    </xf>
    <xf numFmtId="0" fontId="18" fillId="0" borderId="0" xfId="23" applyFont="1" applyAlignment="1">
      <alignment horizontal="left" vertical="center" wrapText="1"/>
    </xf>
    <xf numFmtId="0" fontId="52" fillId="0" borderId="0" xfId="23" applyFont="1" applyFill="1" applyAlignment="1">
      <alignment horizontal="right"/>
    </xf>
    <xf numFmtId="0" fontId="85" fillId="0" borderId="0" xfId="23" applyFont="1" applyAlignment="1">
      <alignment horizontal="left" vertical="center" wrapText="1"/>
    </xf>
    <xf numFmtId="0" fontId="20" fillId="0" borderId="0" xfId="19" applyFont="1" applyAlignment="1">
      <alignment horizontal="left" vertical="center"/>
    </xf>
    <xf numFmtId="0" fontId="52" fillId="0" borderId="0" xfId="19" applyFont="1" applyFill="1" applyAlignment="1">
      <alignment horizontal="right" vertical="top"/>
    </xf>
    <xf numFmtId="0" fontId="25" fillId="2" borderId="1" xfId="19" applyFont="1" applyFill="1" applyBorder="1" applyAlignment="1">
      <alignment horizontal="center" vertical="center" wrapText="1"/>
    </xf>
    <xf numFmtId="0" fontId="25" fillId="2" borderId="3" xfId="19" applyFont="1" applyFill="1" applyBorder="1" applyAlignment="1">
      <alignment horizontal="center" vertical="center" wrapText="1"/>
    </xf>
    <xf numFmtId="174" fontId="25" fillId="2" borderId="2" xfId="19" applyNumberFormat="1" applyFont="1" applyFill="1" applyBorder="1" applyAlignment="1">
      <alignment horizontal="center" vertical="center" wrapText="1"/>
    </xf>
    <xf numFmtId="175" fontId="25" fillId="2" borderId="0" xfId="19" applyNumberFormat="1" applyFont="1" applyFill="1" applyBorder="1" applyAlignment="1">
      <alignment horizontal="center" vertical="center" wrapText="1"/>
    </xf>
    <xf numFmtId="175" fontId="25" fillId="2" borderId="3" xfId="19" applyNumberFormat="1" applyFont="1" applyFill="1" applyBorder="1" applyAlignment="1">
      <alignment horizontal="center" vertical="center" wrapText="1"/>
    </xf>
    <xf numFmtId="0" fontId="25" fillId="2" borderId="2" xfId="19" applyFont="1" applyFill="1" applyBorder="1" applyAlignment="1">
      <alignment horizontal="center" vertical="center" wrapText="1"/>
    </xf>
    <xf numFmtId="0" fontId="20" fillId="0" borderId="0" xfId="23" applyFont="1" applyAlignment="1">
      <alignment horizontal="left" vertical="center" wrapText="1"/>
    </xf>
    <xf numFmtId="0" fontId="17" fillId="2" borderId="1" xfId="23" applyFont="1" applyFill="1" applyBorder="1" applyAlignment="1">
      <alignment horizontal="center" vertical="center" wrapText="1"/>
    </xf>
    <xf numFmtId="0" fontId="17" fillId="2" borderId="3" xfId="23" applyFont="1" applyFill="1" applyBorder="1" applyAlignment="1">
      <alignment horizontal="center" vertical="center" wrapText="1"/>
    </xf>
    <xf numFmtId="176" fontId="17" fillId="2" borderId="2" xfId="23" applyNumberFormat="1" applyFont="1" applyFill="1" applyBorder="1" applyAlignment="1">
      <alignment horizontal="center" vertical="center" wrapText="1"/>
    </xf>
    <xf numFmtId="174" fontId="17" fillId="2" borderId="3" xfId="23" applyNumberFormat="1" applyFont="1" applyFill="1" applyBorder="1" applyAlignment="1">
      <alignment horizontal="center" vertical="center" wrapText="1"/>
    </xf>
    <xf numFmtId="176" fontId="17" fillId="2" borderId="3" xfId="23" applyNumberFormat="1" applyFont="1" applyFill="1" applyBorder="1" applyAlignment="1">
      <alignment horizontal="center" vertical="center" wrapText="1"/>
    </xf>
    <xf numFmtId="174" fontId="17" fillId="2" borderId="2" xfId="23" applyNumberFormat="1" applyFont="1" applyFill="1" applyBorder="1" applyAlignment="1">
      <alignment horizontal="center" vertical="center" wrapText="1"/>
    </xf>
    <xf numFmtId="0" fontId="18" fillId="0" borderId="0" xfId="23" applyFont="1" applyAlignment="1">
      <alignment horizontal="left" wrapText="1"/>
    </xf>
    <xf numFmtId="0" fontId="17" fillId="2" borderId="2" xfId="23" applyFont="1" applyFill="1" applyBorder="1" applyAlignment="1">
      <alignment horizontal="center" vertical="center" wrapText="1"/>
    </xf>
    <xf numFmtId="0" fontId="17" fillId="2" borderId="2" xfId="23" applyFont="1" applyFill="1" applyBorder="1" applyAlignment="1">
      <alignment horizontal="center" vertical="center"/>
    </xf>
    <xf numFmtId="0" fontId="18" fillId="0" borderId="0" xfId="23" applyFont="1" applyAlignment="1">
      <alignment horizontal="left" vertical="center"/>
    </xf>
    <xf numFmtId="0" fontId="22" fillId="0" borderId="0" xfId="23" applyFont="1" applyAlignment="1">
      <alignment horizontal="right" vertical="center"/>
    </xf>
    <xf numFmtId="0" fontId="17" fillId="2" borderId="2" xfId="23" applyFont="1" applyFill="1" applyBorder="1" applyAlignment="1">
      <alignment horizontal="center" wrapText="1"/>
    </xf>
    <xf numFmtId="0" fontId="17" fillId="2" borderId="2" xfId="23" applyFont="1" applyFill="1" applyBorder="1" applyAlignment="1">
      <alignment horizontal="center"/>
    </xf>
    <xf numFmtId="0" fontId="25" fillId="2" borderId="2" xfId="19" applyFont="1" applyFill="1" applyBorder="1" applyAlignment="1">
      <alignment horizontal="center" vertical="center"/>
    </xf>
    <xf numFmtId="0" fontId="20" fillId="0" borderId="0" xfId="19" applyFont="1" applyBorder="1" applyAlignment="1" applyProtection="1">
      <alignment horizontal="left" vertical="center"/>
    </xf>
    <xf numFmtId="0" fontId="20" fillId="0" borderId="0" xfId="19" applyFont="1" applyFill="1" applyBorder="1" applyAlignment="1" applyProtection="1">
      <alignment horizontal="left" vertical="center"/>
    </xf>
    <xf numFmtId="0" fontId="20" fillId="0" borderId="0" xfId="23" applyFont="1" applyFill="1" applyBorder="1" applyAlignment="1">
      <alignment horizontal="right" vertical="center"/>
    </xf>
    <xf numFmtId="0" fontId="25" fillId="2" borderId="1" xfId="19" applyFont="1" applyFill="1" applyBorder="1" applyAlignment="1">
      <alignment horizontal="center" vertical="center"/>
    </xf>
    <xf numFmtId="0" fontId="25" fillId="2" borderId="3" xfId="19" applyFont="1" applyFill="1" applyBorder="1" applyAlignment="1">
      <alignment horizontal="center" vertical="center"/>
    </xf>
    <xf numFmtId="0" fontId="20" fillId="0" borderId="0" xfId="12" applyFont="1" applyAlignment="1">
      <alignment horizontal="left" vertical="center" wrapText="1"/>
    </xf>
    <xf numFmtId="0" fontId="20" fillId="0" borderId="0" xfId="19" applyFont="1" applyBorder="1" applyAlignment="1" applyProtection="1">
      <alignment horizontal="left" vertical="center" wrapText="1"/>
    </xf>
    <xf numFmtId="0" fontId="52" fillId="0" borderId="0" xfId="23" applyFont="1" applyFill="1" applyBorder="1" applyAlignment="1">
      <alignment horizontal="right" vertical="center"/>
    </xf>
    <xf numFmtId="0" fontId="25" fillId="2" borderId="2" xfId="19" applyFont="1" applyFill="1" applyBorder="1" applyAlignment="1">
      <alignment horizontal="right" vertical="center"/>
    </xf>
    <xf numFmtId="0" fontId="101" fillId="0" borderId="0" xfId="12" applyFont="1" applyAlignment="1">
      <alignment horizontal="center" wrapText="1"/>
    </xf>
    <xf numFmtId="0" fontId="102" fillId="0" borderId="0" xfId="12" applyFont="1" applyAlignment="1">
      <alignment horizontal="center" wrapText="1"/>
    </xf>
    <xf numFmtId="0" fontId="25" fillId="2" borderId="1" xfId="7" applyFont="1" applyFill="1" applyBorder="1" applyAlignment="1">
      <alignment horizontal="center" vertical="center" wrapText="1"/>
    </xf>
    <xf numFmtId="0" fontId="25" fillId="2" borderId="0" xfId="7" applyFont="1" applyFill="1" applyBorder="1" applyAlignment="1">
      <alignment horizontal="center" vertical="center" wrapText="1"/>
    </xf>
    <xf numFmtId="0" fontId="25" fillId="2" borderId="3" xfId="7" applyFont="1" applyFill="1" applyBorder="1" applyAlignment="1">
      <alignment horizontal="center" vertical="center" wrapText="1"/>
    </xf>
    <xf numFmtId="0" fontId="25" fillId="2" borderId="2" xfId="7" applyFont="1" applyFill="1" applyBorder="1" applyAlignment="1">
      <alignment horizontal="center" vertical="center" wrapText="1"/>
    </xf>
    <xf numFmtId="3" fontId="25" fillId="2" borderId="3" xfId="7" applyNumberFormat="1" applyFont="1" applyFill="1" applyBorder="1" applyAlignment="1">
      <alignment horizontal="center" vertical="center" wrapText="1"/>
    </xf>
    <xf numFmtId="0" fontId="25" fillId="2" borderId="3" xfId="7" applyFont="1" applyFill="1" applyBorder="1" applyAlignment="1">
      <alignment horizontal="center" vertical="center"/>
    </xf>
    <xf numFmtId="3" fontId="20" fillId="2" borderId="3" xfId="7" applyNumberFormat="1" applyFont="1" applyFill="1" applyBorder="1" applyAlignment="1">
      <alignment horizontal="center" vertical="center" wrapText="1"/>
    </xf>
    <xf numFmtId="166" fontId="20" fillId="2" borderId="3" xfId="7" applyNumberFormat="1" applyFont="1" applyFill="1" applyBorder="1" applyAlignment="1">
      <alignment horizontal="center" vertical="center" wrapText="1"/>
    </xf>
    <xf numFmtId="0" fontId="20" fillId="2" borderId="3" xfId="7" applyFont="1" applyFill="1" applyBorder="1" applyAlignment="1">
      <alignment horizontal="center" vertical="center" wrapText="1"/>
    </xf>
    <xf numFmtId="3" fontId="106" fillId="0" borderId="0" xfId="7" applyNumberFormat="1" applyFont="1" applyFill="1" applyBorder="1" applyAlignment="1">
      <alignment horizontal="right" vertical="center" wrapText="1"/>
    </xf>
    <xf numFmtId="0" fontId="20" fillId="2" borderId="3" xfId="7" applyFont="1" applyFill="1" applyBorder="1" applyAlignment="1">
      <alignment horizontal="center" vertical="center"/>
    </xf>
    <xf numFmtId="3" fontId="25" fillId="2" borderId="2" xfId="7" applyNumberFormat="1" applyFont="1" applyFill="1" applyBorder="1" applyAlignment="1">
      <alignment horizontal="center" vertical="center" wrapText="1"/>
    </xf>
    <xf numFmtId="0" fontId="25" fillId="2" borderId="2" xfId="7" applyFont="1" applyFill="1" applyBorder="1" applyAlignment="1">
      <alignment horizontal="center" vertical="center"/>
    </xf>
    <xf numFmtId="0" fontId="25" fillId="2" borderId="2" xfId="31" applyFont="1" applyFill="1" applyBorder="1" applyAlignment="1">
      <alignment horizontal="center" vertical="center" wrapText="1"/>
    </xf>
    <xf numFmtId="165" fontId="18" fillId="0" borderId="0" xfId="37" applyNumberFormat="1" applyFont="1" applyFill="1" applyAlignment="1">
      <alignment horizontal="right" vertical="center" wrapText="1"/>
    </xf>
    <xf numFmtId="165" fontId="18" fillId="0" borderId="3" xfId="37" applyNumberFormat="1" applyFont="1" applyFill="1" applyBorder="1" applyAlignment="1">
      <alignment horizontal="right" vertical="center" wrapText="1"/>
    </xf>
  </cellXfs>
  <cellStyles count="38">
    <cellStyle name="Millares 2" xfId="5"/>
    <cellStyle name="Millares 2 2" xfId="24"/>
    <cellStyle name="Millares 3" xfId="4"/>
    <cellStyle name="Millares 4" xfId="28"/>
    <cellStyle name="Moneda" xfId="3" builtinId="4"/>
    <cellStyle name="Moneda 2" xfId="6"/>
    <cellStyle name="Moneda 3" xfId="17"/>
    <cellStyle name="Moneda 4" xfId="37"/>
    <cellStyle name="Moneda 6" xfId="32"/>
    <cellStyle name="Moneda 7 2" xfId="2"/>
    <cellStyle name="Moneda 7 2 2" xfId="14"/>
    <cellStyle name="Normal" xfId="0" builtinId="0"/>
    <cellStyle name="Normal 11" xfId="11"/>
    <cellStyle name="Normal 16" xfId="34"/>
    <cellStyle name="Normal 2" xfId="7"/>
    <cellStyle name="Normal 2 2 2" xfId="19"/>
    <cellStyle name="Normal 3" xfId="8"/>
    <cellStyle name="Normal 3 2" xfId="16"/>
    <cellStyle name="Normal 3 3" xfId="36"/>
    <cellStyle name="Normal 3 3 3" xfId="25"/>
    <cellStyle name="Normal 3 5" xfId="18"/>
    <cellStyle name="Normal 3 5 2" xfId="20"/>
    <cellStyle name="Normal 3 5 2 5" xfId="21"/>
    <cellStyle name="Normal 3 5 2 6" xfId="22"/>
    <cellStyle name="Normal 3 5 3" xfId="23"/>
    <cellStyle name="Normal 3 5 3 2" xfId="33"/>
    <cellStyle name="Normal 4" xfId="9"/>
    <cellStyle name="Normal 5" xfId="12"/>
    <cellStyle name="Normal 6" xfId="15"/>
    <cellStyle name="Normal 7" xfId="35"/>
    <cellStyle name="Normal 8" xfId="30"/>
    <cellStyle name="Normal 8 2" xfId="1"/>
    <cellStyle name="Normal 8 2 2" xfId="10"/>
    <cellStyle name="Normal 8 2 3" xfId="13"/>
    <cellStyle name="Normal 8 2 4" xfId="31"/>
    <cellStyle name="Normal_1996" xfId="26"/>
    <cellStyle name="Porcentaje 2" xfId="27"/>
    <cellStyle name="Porcentaje 3" xfId="29"/>
  </cellStyles>
  <dxfs count="0"/>
  <tableStyles count="0" defaultTableStyle="TableStyleMedium2" defaultPivotStyle="PivotStyleLight16"/>
  <colors>
    <mruColors>
      <color rgb="FFFABF8F"/>
      <color rgb="FFEB70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externalLink" Target="externalLinks/externalLink1.xml"/><Relationship Id="rId149"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127000</xdr:rowOff>
    </xdr:from>
    <xdr:to>
      <xdr:col>5</xdr:col>
      <xdr:colOff>225425</xdr:colOff>
      <xdr:row>21</xdr:row>
      <xdr:rowOff>98425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7000"/>
          <a:ext cx="7543800" cy="5829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Downloads/Copia%20de%20ECONOM&#205;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nanzas/Desktop/FINAL%20ANEXO%20SOP%20Eje-3/Obras%20Concluidas%2021-01-15_ulti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OYECTOS"/>
      <sheetName val="RESUMEN PROYECTOS (2)"/>
      <sheetName val="PROYECTOS 2013"/>
      <sheetName val="PROYECTOS 2013 (2)"/>
      <sheetName val="FIFODEPI 2013"/>
      <sheetName val="Proyectos Fidecomp"/>
      <sheetName val="Proyectos Fidecomp (2)"/>
      <sheetName val="Evaluación PAMR"/>
      <sheetName val="Evaluación PAMR (2)"/>
      <sheetName val="Evaluación PAMR (3)"/>
      <sheetName val="TramitesCEMER"/>
    </sheetNames>
    <sheetDataSet>
      <sheetData sheetId="0"/>
      <sheetData sheetId="1"/>
      <sheetData sheetId="2"/>
      <sheetData sheetId="3">
        <row r="7">
          <cell r="C7">
            <v>150000</v>
          </cell>
          <cell r="E7">
            <v>0</v>
          </cell>
          <cell r="G7">
            <v>0</v>
          </cell>
        </row>
        <row r="8">
          <cell r="C8">
            <v>1959266</v>
          </cell>
          <cell r="E8">
            <v>0</v>
          </cell>
          <cell r="G8">
            <v>0</v>
          </cell>
        </row>
        <row r="9">
          <cell r="C9">
            <v>3000000</v>
          </cell>
          <cell r="E9">
            <v>0</v>
          </cell>
          <cell r="G9">
            <v>0</v>
          </cell>
        </row>
        <row r="10">
          <cell r="C10">
            <v>120000</v>
          </cell>
          <cell r="E10">
            <v>0</v>
          </cell>
          <cell r="G10">
            <v>0</v>
          </cell>
        </row>
        <row r="11">
          <cell r="C11">
            <v>4000000</v>
          </cell>
          <cell r="E11">
            <v>0</v>
          </cell>
          <cell r="G11">
            <v>0</v>
          </cell>
        </row>
        <row r="12">
          <cell r="C12">
            <v>9570.34</v>
          </cell>
          <cell r="E12">
            <v>0</v>
          </cell>
          <cell r="G12">
            <v>0</v>
          </cell>
        </row>
        <row r="13">
          <cell r="C13">
            <v>7700000</v>
          </cell>
          <cell r="E13">
            <v>0</v>
          </cell>
          <cell r="G13">
            <v>0</v>
          </cell>
        </row>
        <row r="14">
          <cell r="C14">
            <v>950000</v>
          </cell>
          <cell r="E14">
            <v>0</v>
          </cell>
          <cell r="G14">
            <v>0</v>
          </cell>
        </row>
        <row r="15">
          <cell r="C15">
            <v>1600000</v>
          </cell>
          <cell r="E15">
            <v>0</v>
          </cell>
          <cell r="G15">
            <v>0</v>
          </cell>
        </row>
        <row r="16">
          <cell r="C16">
            <v>1850000</v>
          </cell>
          <cell r="E16">
            <v>0</v>
          </cell>
          <cell r="G16">
            <v>0</v>
          </cell>
        </row>
        <row r="17">
          <cell r="C17">
            <v>450000</v>
          </cell>
          <cell r="E17">
            <v>0</v>
          </cell>
          <cell r="G17">
            <v>0</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Concluido"/>
      <sheetName val="1-Seguridad-r-C"/>
      <sheetName val="2-Seguridad-C"/>
      <sheetName val="3-Procuracion-rC"/>
      <sheetName val="4-Procuracion-C"/>
      <sheetName val="5-Cultura-rC"/>
      <sheetName val="6-Cultura-C"/>
      <sheetName val="7-Salud-rC"/>
      <sheetName val="8-Salud-C"/>
      <sheetName val="9-Electrica-rC"/>
      <sheetName val="10-Electrica-C"/>
      <sheetName val="11-Socialr-rC"/>
      <sheetName val="12-Social-C"/>
      <sheetName val="13-Deportiva-rC"/>
      <sheetName val="14-Deportiva-C "/>
      <sheetName val="15-Economica-rC"/>
      <sheetName val="16-Economica-C"/>
      <sheetName val="17-Turismo-rC"/>
      <sheetName val="18-Turismo-C"/>
      <sheetName val="19-Vivienda-rC"/>
      <sheetName val="20-Vivienda-C"/>
      <sheetName val="15-Agropucuaria-r-C"/>
      <sheetName val="16-Agropecuaria-PyI"/>
      <sheetName val="21-Hidraulica-rC"/>
      <sheetName val="22-Hidraulica-C"/>
      <sheetName val="23-Recreativa-rC"/>
      <sheetName val="24-Recreativa-C"/>
      <sheetName val="25-Rescate-rC"/>
      <sheetName val="26-Rescate-C"/>
      <sheetName val="27-Monumentos-rC"/>
      <sheetName val="28-Monumentos-C"/>
      <sheetName val="29-Proyectos-rC"/>
      <sheetName val="30-Proyectos-C"/>
      <sheetName val="31-Caminos-rC"/>
      <sheetName val="32-Caminos-C"/>
      <sheetName val="33-Carretera-rC"/>
      <sheetName val="34-Carretera-C"/>
      <sheetName val="35-EduBasica-rC"/>
      <sheetName val="36-EduBasica-C"/>
      <sheetName val="37-EduMedia-rC"/>
      <sheetName val="38-EduMedia-C"/>
      <sheetName val="39-EduSuperior-rC"/>
      <sheetName val="40-EduSuperior-C"/>
    </sheetNames>
    <sheetDataSet>
      <sheetData sheetId="0"/>
      <sheetData sheetId="1"/>
      <sheetData sheetId="2">
        <row r="4">
          <cell r="N4">
            <v>656193990.62</v>
          </cell>
          <cell r="Q4">
            <v>14700</v>
          </cell>
        </row>
      </sheetData>
      <sheetData sheetId="3"/>
      <sheetData sheetId="4">
        <row r="4">
          <cell r="N4">
            <v>14744639.550000001</v>
          </cell>
          <cell r="Q4">
            <v>366347</v>
          </cell>
        </row>
      </sheetData>
      <sheetData sheetId="5"/>
      <sheetData sheetId="6">
        <row r="4">
          <cell r="N4">
            <v>6165932.7200000007</v>
          </cell>
          <cell r="Q4">
            <v>404509</v>
          </cell>
        </row>
      </sheetData>
      <sheetData sheetId="7"/>
      <sheetData sheetId="8">
        <row r="4">
          <cell r="N4">
            <v>26280131.069999997</v>
          </cell>
          <cell r="R4">
            <v>1290215</v>
          </cell>
        </row>
      </sheetData>
      <sheetData sheetId="9"/>
      <sheetData sheetId="10">
        <row r="4">
          <cell r="D4">
            <v>7225358.0800000001</v>
          </cell>
          <cell r="H4">
            <v>3300</v>
          </cell>
        </row>
      </sheetData>
      <sheetData sheetId="11"/>
      <sheetData sheetId="12">
        <row r="4">
          <cell r="D4">
            <v>84943050.388799995</v>
          </cell>
          <cell r="H4">
            <v>34681</v>
          </cell>
        </row>
      </sheetData>
      <sheetData sheetId="13"/>
      <sheetData sheetId="14">
        <row r="4">
          <cell r="D4">
            <v>525549190.44</v>
          </cell>
          <cell r="H4">
            <v>45000</v>
          </cell>
        </row>
      </sheetData>
      <sheetData sheetId="15"/>
      <sheetData sheetId="16">
        <row r="4">
          <cell r="N4">
            <v>2088000</v>
          </cell>
          <cell r="R4">
            <v>50000</v>
          </cell>
        </row>
      </sheetData>
      <sheetData sheetId="17"/>
      <sheetData sheetId="18">
        <row r="4">
          <cell r="N4">
            <v>64784130.579999998</v>
          </cell>
        </row>
      </sheetData>
      <sheetData sheetId="19"/>
      <sheetData sheetId="20">
        <row r="4">
          <cell r="N4">
            <v>31483902.479999997</v>
          </cell>
          <cell r="R4">
            <v>7198</v>
          </cell>
        </row>
      </sheetData>
      <sheetData sheetId="21"/>
      <sheetData sheetId="22">
        <row r="4">
          <cell r="N4">
            <v>3556554.66</v>
          </cell>
          <cell r="R4">
            <v>13</v>
          </cell>
        </row>
      </sheetData>
      <sheetData sheetId="23"/>
      <sheetData sheetId="24">
        <row r="4">
          <cell r="D4">
            <v>5000000</v>
          </cell>
        </row>
        <row r="7">
          <cell r="H7" t="str">
            <v>Impacto regional</v>
          </cell>
        </row>
      </sheetData>
      <sheetData sheetId="25"/>
      <sheetData sheetId="26">
        <row r="4">
          <cell r="N4">
            <v>6672764.25</v>
          </cell>
          <cell r="R4">
            <v>10230</v>
          </cell>
        </row>
      </sheetData>
      <sheetData sheetId="27"/>
      <sheetData sheetId="28">
        <row r="4">
          <cell r="N4">
            <v>1404926</v>
          </cell>
          <cell r="R4">
            <v>580</v>
          </cell>
        </row>
      </sheetData>
      <sheetData sheetId="29"/>
      <sheetData sheetId="30">
        <row r="4">
          <cell r="D4">
            <v>12836341.77</v>
          </cell>
          <cell r="H4">
            <v>738986</v>
          </cell>
        </row>
      </sheetData>
      <sheetData sheetId="31"/>
      <sheetData sheetId="32">
        <row r="4">
          <cell r="N4">
            <v>6942883.29</v>
          </cell>
          <cell r="R4">
            <v>9390</v>
          </cell>
        </row>
      </sheetData>
      <sheetData sheetId="33"/>
      <sheetData sheetId="34">
        <row r="4">
          <cell r="N4">
            <v>164217003.27862069</v>
          </cell>
        </row>
      </sheetData>
      <sheetData sheetId="35"/>
      <sheetData sheetId="36">
        <row r="4">
          <cell r="N4">
            <v>160955616.86000001</v>
          </cell>
          <cell r="R4">
            <v>1540137</v>
          </cell>
        </row>
      </sheetData>
      <sheetData sheetId="37"/>
      <sheetData sheetId="38">
        <row r="4">
          <cell r="N4">
            <v>103489178.99999999</v>
          </cell>
          <cell r="R4">
            <v>28343</v>
          </cell>
        </row>
      </sheetData>
      <sheetData sheetId="39"/>
      <sheetData sheetId="40">
        <row r="4">
          <cell r="N4">
            <v>22790164.940000001</v>
          </cell>
          <cell r="R4">
            <v>5505</v>
          </cell>
        </row>
      </sheetData>
      <sheetData sheetId="41"/>
      <sheetData sheetId="42">
        <row r="4">
          <cell r="N4">
            <v>14406789.48</v>
          </cell>
          <cell r="R4">
            <v>7615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M51"/>
  <sheetViews>
    <sheetView showGridLines="0" tabSelected="1" view="pageBreakPreview" zoomScaleNormal="75" zoomScaleSheetLayoutView="100" workbookViewId="0">
      <selection activeCell="I8" sqref="I8"/>
    </sheetView>
  </sheetViews>
  <sheetFormatPr baseColWidth="10" defaultColWidth="8" defaultRowHeight="12.75" x14ac:dyDescent="0.2"/>
  <cols>
    <col min="1" max="1" width="53.125" style="1215" customWidth="1"/>
    <col min="2" max="2" width="3.25" style="1215" customWidth="1"/>
    <col min="3" max="3" width="18.125" style="1198" customWidth="1"/>
    <col min="4" max="4" width="3.25" style="1198" customWidth="1"/>
    <col min="5" max="5" width="18.125" style="1198" customWidth="1"/>
    <col min="6" max="6" width="3.25" style="1198" customWidth="1"/>
    <col min="7" max="16384" width="8" style="1198"/>
  </cols>
  <sheetData>
    <row r="1" spans="1:13" s="1195" customFormat="1" ht="18" x14ac:dyDescent="0.25">
      <c r="A1" s="1192"/>
      <c r="B1" s="1192"/>
      <c r="C1" s="1193"/>
      <c r="D1" s="1193"/>
      <c r="E1" s="1193"/>
      <c r="F1" s="1194"/>
    </row>
    <row r="2" spans="1:13" s="1195" customFormat="1" ht="18" x14ac:dyDescent="0.25">
      <c r="A2" s="1193"/>
      <c r="B2" s="1193"/>
      <c r="C2" s="1193"/>
      <c r="D2" s="1193"/>
      <c r="E2" s="1193"/>
      <c r="F2" s="1193"/>
    </row>
    <row r="3" spans="1:13" ht="12" customHeight="1" x14ac:dyDescent="0.2">
      <c r="A3" s="1196"/>
      <c r="B3" s="1196"/>
      <c r="C3" s="1197"/>
      <c r="D3" s="1197"/>
      <c r="E3" s="1197"/>
      <c r="F3" s="1197"/>
    </row>
    <row r="4" spans="1:13" ht="20.100000000000001" customHeight="1" x14ac:dyDescent="0.2">
      <c r="A4" s="1199"/>
      <c r="B4" s="1199"/>
      <c r="C4" s="1200"/>
      <c r="D4" s="1196"/>
      <c r="E4" s="1200"/>
      <c r="F4" s="1196"/>
    </row>
    <row r="5" spans="1:13" s="1205" customFormat="1" ht="18" customHeight="1" x14ac:dyDescent="0.2">
      <c r="A5" s="1201"/>
      <c r="B5" s="1202"/>
      <c r="C5" s="1203"/>
      <c r="D5" s="1203"/>
      <c r="E5" s="1203"/>
      <c r="F5" s="1203"/>
      <c r="G5" s="1204"/>
    </row>
    <row r="6" spans="1:13" ht="24.95" customHeight="1" x14ac:dyDescent="0.2">
      <c r="A6" s="1206"/>
      <c r="B6" s="1206"/>
      <c r="C6" s="1207"/>
      <c r="D6" s="1207"/>
      <c r="E6" s="1207"/>
      <c r="F6" s="1207"/>
      <c r="G6" s="1208"/>
    </row>
    <row r="7" spans="1:13" ht="24.95" customHeight="1" x14ac:dyDescent="0.2">
      <c r="A7" s="1206"/>
      <c r="B7" s="1206"/>
      <c r="C7" s="1207"/>
      <c r="D7" s="1207"/>
      <c r="E7" s="1207"/>
      <c r="F7" s="1207"/>
      <c r="G7" s="1208"/>
    </row>
    <row r="8" spans="1:13" ht="30.75" customHeight="1" x14ac:dyDescent="0.2">
      <c r="A8" s="1206"/>
      <c r="B8" s="1206"/>
      <c r="C8" s="1207"/>
      <c r="D8" s="1207"/>
      <c r="E8" s="1207"/>
      <c r="F8" s="1207"/>
      <c r="G8" s="1208"/>
    </row>
    <row r="9" spans="1:13" ht="15.75" x14ac:dyDescent="0.2">
      <c r="A9" s="1206"/>
      <c r="B9" s="1206"/>
      <c r="C9" s="1207"/>
      <c r="D9" s="1207"/>
      <c r="E9" s="1207"/>
      <c r="F9" s="1207"/>
      <c r="G9" s="1208"/>
    </row>
    <row r="10" spans="1:13" ht="24.95" customHeight="1" x14ac:dyDescent="0.2">
      <c r="A10" s="1206"/>
      <c r="B10" s="1206"/>
      <c r="C10" s="1207"/>
      <c r="D10" s="1207"/>
      <c r="E10" s="1207"/>
      <c r="F10" s="1207"/>
      <c r="G10" s="1208"/>
    </row>
    <row r="11" spans="1:13" ht="24.95" customHeight="1" x14ac:dyDescent="0.2">
      <c r="A11" s="1206"/>
      <c r="B11" s="1206"/>
      <c r="C11" s="1207"/>
      <c r="D11" s="1207"/>
      <c r="E11" s="1207"/>
      <c r="F11" s="1207"/>
      <c r="G11" s="1208"/>
      <c r="I11" s="1514"/>
      <c r="J11" s="1514"/>
      <c r="K11" s="1514"/>
      <c r="L11" s="1514"/>
      <c r="M11" s="1514"/>
    </row>
    <row r="12" spans="1:13" ht="24.95" customHeight="1" x14ac:dyDescent="0.2">
      <c r="A12" s="1206"/>
      <c r="B12" s="1206"/>
      <c r="C12" s="1207"/>
      <c r="D12" s="1207"/>
      <c r="E12" s="1207"/>
      <c r="F12" s="1207"/>
      <c r="G12" s="1208"/>
      <c r="I12" s="1514"/>
      <c r="J12" s="1514"/>
      <c r="K12" s="1514"/>
      <c r="L12" s="1514"/>
      <c r="M12" s="1514"/>
    </row>
    <row r="13" spans="1:13" s="1210" customFormat="1" ht="24.95" customHeight="1" x14ac:dyDescent="0.2">
      <c r="A13" s="1206"/>
      <c r="B13" s="1206"/>
      <c r="C13" s="1207"/>
      <c r="D13" s="1207"/>
      <c r="E13" s="1207"/>
      <c r="F13" s="1207"/>
      <c r="G13" s="1209"/>
      <c r="I13" s="1514"/>
      <c r="J13" s="1514"/>
      <c r="K13" s="1514"/>
      <c r="L13" s="1514"/>
      <c r="M13" s="1514"/>
    </row>
    <row r="14" spans="1:13" ht="24.95" customHeight="1" x14ac:dyDescent="0.2">
      <c r="A14" s="1206"/>
      <c r="B14" s="1206"/>
      <c r="C14" s="1207"/>
      <c r="D14" s="1207"/>
      <c r="E14" s="1207"/>
      <c r="F14" s="1207"/>
      <c r="G14" s="1208"/>
      <c r="I14" s="1514"/>
      <c r="J14" s="1514"/>
      <c r="K14" s="1514"/>
      <c r="L14" s="1514"/>
      <c r="M14" s="1514"/>
    </row>
    <row r="15" spans="1:13" ht="24.95" customHeight="1" x14ac:dyDescent="0.2">
      <c r="A15" s="1206"/>
      <c r="B15" s="1206"/>
      <c r="C15" s="1207"/>
      <c r="D15" s="1207"/>
      <c r="E15" s="1207"/>
      <c r="F15" s="1207"/>
      <c r="G15" s="1208"/>
    </row>
    <row r="16" spans="1:13" ht="15.75" x14ac:dyDescent="0.2">
      <c r="A16" s="1206"/>
      <c r="B16" s="1206"/>
      <c r="C16" s="1207"/>
      <c r="D16" s="1207"/>
      <c r="E16" s="1207"/>
      <c r="F16" s="1207"/>
      <c r="G16" s="1208"/>
    </row>
    <row r="17" spans="1:7" ht="24.95" customHeight="1" x14ac:dyDescent="0.2">
      <c r="A17" s="1206"/>
      <c r="B17" s="1206"/>
      <c r="C17" s="1207"/>
      <c r="D17" s="1207"/>
      <c r="E17" s="1207"/>
      <c r="F17" s="1207"/>
      <c r="G17" s="1208"/>
    </row>
    <row r="18" spans="1:7" ht="24.95" customHeight="1" x14ac:dyDescent="0.2">
      <c r="A18" s="1206"/>
      <c r="B18" s="1206"/>
      <c r="C18" s="1207"/>
      <c r="D18" s="1207"/>
      <c r="E18" s="1207"/>
      <c r="F18" s="1207"/>
      <c r="G18" s="1208"/>
    </row>
    <row r="19" spans="1:7" ht="30.75" customHeight="1" x14ac:dyDescent="0.2">
      <c r="A19" s="1206"/>
      <c r="B19" s="1206"/>
      <c r="C19" s="1207"/>
      <c r="D19" s="1207"/>
      <c r="E19" s="1207"/>
      <c r="F19" s="1207"/>
      <c r="G19" s="1208"/>
    </row>
    <row r="20" spans="1:7" ht="15" customHeight="1" x14ac:dyDescent="0.2">
      <c r="A20" s="1206"/>
      <c r="B20" s="1206"/>
      <c r="C20" s="1207"/>
      <c r="D20" s="1207"/>
      <c r="E20" s="1207"/>
      <c r="F20" s="1207"/>
      <c r="G20" s="1208"/>
    </row>
    <row r="21" spans="1:7" ht="17.100000000000001" customHeight="1" x14ac:dyDescent="0.2">
      <c r="A21" s="1515"/>
      <c r="B21" s="1515"/>
      <c r="C21" s="1515"/>
      <c r="D21" s="1515"/>
      <c r="E21" s="1515"/>
      <c r="F21" s="1515"/>
      <c r="G21" s="1208"/>
    </row>
    <row r="22" spans="1:7" ht="16.5" customHeight="1" x14ac:dyDescent="0.2">
      <c r="A22" s="1206"/>
      <c r="B22" s="1206"/>
      <c r="C22" s="1207"/>
      <c r="D22" s="1207"/>
      <c r="E22" s="1207"/>
      <c r="F22" s="1207"/>
      <c r="G22" s="1208"/>
    </row>
    <row r="23" spans="1:7" ht="27.75" customHeight="1" x14ac:dyDescent="0.2">
      <c r="A23" s="1211"/>
      <c r="B23" s="1211"/>
      <c r="C23" s="1212"/>
      <c r="D23" s="1212"/>
      <c r="E23" s="1212"/>
      <c r="F23" s="1212"/>
      <c r="G23" s="1208"/>
    </row>
    <row r="24" spans="1:7" ht="27.75" customHeight="1" x14ac:dyDescent="0.2">
      <c r="A24" s="1211"/>
      <c r="B24" s="1211"/>
      <c r="C24" s="1212"/>
      <c r="D24" s="1212"/>
      <c r="E24" s="1212"/>
      <c r="F24" s="1212"/>
      <c r="G24" s="1208"/>
    </row>
    <row r="25" spans="1:7" ht="27.75" customHeight="1" x14ac:dyDescent="0.2">
      <c r="A25" s="1211"/>
      <c r="B25" s="1211"/>
      <c r="C25" s="1212"/>
      <c r="D25" s="1212"/>
      <c r="E25" s="1212"/>
      <c r="F25" s="1212"/>
      <c r="G25" s="1208"/>
    </row>
    <row r="26" spans="1:7" ht="27.75" customHeight="1" x14ac:dyDescent="0.2">
      <c r="A26" s="1211"/>
      <c r="B26" s="1211"/>
      <c r="C26" s="1212"/>
      <c r="D26" s="1212"/>
      <c r="E26" s="1212"/>
      <c r="F26" s="1212"/>
      <c r="G26" s="1208"/>
    </row>
    <row r="27" spans="1:7" ht="27.75" customHeight="1" x14ac:dyDescent="0.2">
      <c r="A27" s="1211"/>
      <c r="B27" s="1211"/>
      <c r="C27" s="1212"/>
      <c r="D27" s="1212"/>
      <c r="E27" s="1212"/>
      <c r="F27" s="1212"/>
      <c r="G27" s="1208"/>
    </row>
    <row r="28" spans="1:7" ht="27.75" customHeight="1" x14ac:dyDescent="0.2">
      <c r="A28" s="1211"/>
      <c r="B28" s="1211"/>
      <c r="C28" s="1212"/>
      <c r="D28" s="1212"/>
      <c r="E28" s="1212"/>
      <c r="F28" s="1212"/>
      <c r="G28" s="1208"/>
    </row>
    <row r="29" spans="1:7" ht="27.75" customHeight="1" x14ac:dyDescent="0.2">
      <c r="A29" s="1211"/>
      <c r="B29" s="1211"/>
      <c r="C29" s="1212"/>
      <c r="D29" s="1212"/>
      <c r="E29" s="1212"/>
      <c r="F29" s="1212"/>
      <c r="G29" s="1208"/>
    </row>
    <row r="30" spans="1:7" ht="27.75" customHeight="1" x14ac:dyDescent="0.2">
      <c r="A30" s="1211"/>
      <c r="B30" s="1211"/>
      <c r="C30" s="1212"/>
      <c r="D30" s="1212"/>
      <c r="E30" s="1212"/>
      <c r="F30" s="1212"/>
      <c r="G30" s="1208"/>
    </row>
    <row r="31" spans="1:7" ht="27.75" customHeight="1" x14ac:dyDescent="0.2">
      <c r="A31" s="1211"/>
      <c r="B31" s="1211"/>
      <c r="C31" s="1212"/>
      <c r="D31" s="1212"/>
      <c r="E31" s="1212"/>
      <c r="F31" s="1212"/>
      <c r="G31" s="1208"/>
    </row>
    <row r="32" spans="1:7" ht="27.75" customHeight="1" x14ac:dyDescent="0.2">
      <c r="A32" s="1211"/>
      <c r="B32" s="1211"/>
      <c r="C32" s="1212"/>
      <c r="D32" s="1212"/>
      <c r="E32" s="1212"/>
      <c r="F32" s="1212"/>
      <c r="G32" s="1208"/>
    </row>
    <row r="33" spans="1:7" ht="27.75" customHeight="1" x14ac:dyDescent="0.2">
      <c r="A33" s="1211"/>
      <c r="B33" s="1211"/>
      <c r="C33" s="1212"/>
      <c r="D33" s="1212"/>
      <c r="E33" s="1212"/>
      <c r="F33" s="1212"/>
      <c r="G33" s="1208"/>
    </row>
    <row r="34" spans="1:7" ht="27.75" customHeight="1" x14ac:dyDescent="0.2">
      <c r="A34" s="1211"/>
      <c r="B34" s="1211"/>
      <c r="C34" s="1212"/>
      <c r="D34" s="1212"/>
      <c r="E34" s="1212"/>
      <c r="F34" s="1212"/>
      <c r="G34" s="1208"/>
    </row>
    <row r="35" spans="1:7" ht="27.75" customHeight="1" x14ac:dyDescent="0.2">
      <c r="A35" s="1211"/>
      <c r="B35" s="1211"/>
      <c r="C35" s="1212"/>
      <c r="D35" s="1212"/>
      <c r="E35" s="1212"/>
      <c r="F35" s="1212"/>
      <c r="G35" s="1208"/>
    </row>
    <row r="36" spans="1:7" ht="27.75" customHeight="1" x14ac:dyDescent="0.2">
      <c r="A36" s="1211"/>
      <c r="B36" s="1211"/>
      <c r="C36" s="1212"/>
      <c r="D36" s="1212"/>
      <c r="E36" s="1212"/>
      <c r="F36" s="1212"/>
      <c r="G36" s="1208"/>
    </row>
    <row r="37" spans="1:7" ht="27.75" customHeight="1" x14ac:dyDescent="0.2">
      <c r="A37" s="1211"/>
      <c r="B37" s="1211"/>
      <c r="C37" s="1212"/>
      <c r="D37" s="1212"/>
      <c r="E37" s="1212"/>
      <c r="F37" s="1212"/>
      <c r="G37" s="1208"/>
    </row>
    <row r="38" spans="1:7" ht="27.75" customHeight="1" x14ac:dyDescent="0.2">
      <c r="A38" s="1211"/>
      <c r="B38" s="1211"/>
      <c r="C38" s="1212"/>
      <c r="D38" s="1212"/>
      <c r="E38" s="1212"/>
      <c r="F38" s="1212"/>
      <c r="G38" s="1208"/>
    </row>
    <row r="39" spans="1:7" ht="27.75" customHeight="1" x14ac:dyDescent="0.2">
      <c r="A39" s="1211"/>
      <c r="B39" s="1211"/>
      <c r="C39" s="1212"/>
      <c r="D39" s="1212"/>
      <c r="E39" s="1212"/>
      <c r="F39" s="1212"/>
      <c r="G39" s="1208"/>
    </row>
    <row r="40" spans="1:7" ht="14.25" customHeight="1" x14ac:dyDescent="0.2">
      <c r="A40" s="1211"/>
      <c r="B40" s="1211"/>
      <c r="C40" s="1212"/>
      <c r="D40" s="1212"/>
      <c r="E40" s="1212"/>
      <c r="F40" s="1212"/>
      <c r="G40" s="1208"/>
    </row>
    <row r="41" spans="1:7" ht="14.25" customHeight="1" x14ac:dyDescent="0.2">
      <c r="A41" s="1211"/>
      <c r="B41" s="1211"/>
      <c r="C41" s="1212"/>
      <c r="D41" s="1212"/>
      <c r="E41" s="1212"/>
      <c r="F41" s="1212"/>
      <c r="G41" s="1208"/>
    </row>
    <row r="42" spans="1:7" ht="14.25" customHeight="1" x14ac:dyDescent="0.2">
      <c r="A42" s="1213"/>
      <c r="B42" s="1213"/>
      <c r="C42" s="1214"/>
      <c r="D42" s="1214"/>
      <c r="E42" s="1214"/>
      <c r="F42" s="1214"/>
      <c r="G42" s="1208"/>
    </row>
    <row r="43" spans="1:7" x14ac:dyDescent="0.2">
      <c r="G43" s="1208"/>
    </row>
    <row r="44" spans="1:7" x14ac:dyDescent="0.2">
      <c r="G44" s="1208"/>
    </row>
    <row r="45" spans="1:7" x14ac:dyDescent="0.2">
      <c r="G45" s="1208"/>
    </row>
    <row r="46" spans="1:7" ht="59.25" customHeight="1" x14ac:dyDescent="0.2">
      <c r="G46" s="1208"/>
    </row>
    <row r="47" spans="1:7" ht="166.5" customHeight="1" x14ac:dyDescent="0.2">
      <c r="G47" s="1208"/>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D40"/>
  <sheetViews>
    <sheetView showGridLines="0" view="pageBreakPreview" zoomScaleNormal="100" zoomScaleSheetLayoutView="100" workbookViewId="0">
      <selection activeCell="I8" sqref="I8"/>
    </sheetView>
  </sheetViews>
  <sheetFormatPr baseColWidth="10" defaultRowHeight="15" x14ac:dyDescent="0.25"/>
  <cols>
    <col min="1" max="1" width="77.125" style="75" customWidth="1"/>
    <col min="2" max="2" width="3.25" style="75" customWidth="1"/>
    <col min="3" max="3" width="15.375" style="75" customWidth="1"/>
    <col min="4" max="4" width="3.25" style="75" customWidth="1"/>
    <col min="5" max="16384" width="11" style="75"/>
  </cols>
  <sheetData>
    <row r="1" spans="1:4" ht="15" customHeight="1" x14ac:dyDescent="0.25">
      <c r="A1" s="110" t="s">
        <v>1027</v>
      </c>
      <c r="B1" s="110"/>
      <c r="C1" s="110"/>
      <c r="D1" s="118" t="s">
        <v>845</v>
      </c>
    </row>
    <row r="2" spans="1:4" ht="15" customHeight="1" x14ac:dyDescent="0.25">
      <c r="A2" s="119">
        <v>2013</v>
      </c>
      <c r="B2" s="119"/>
      <c r="C2" s="120"/>
      <c r="D2" s="121"/>
    </row>
    <row r="3" spans="1:4" ht="15" customHeight="1" x14ac:dyDescent="0.25">
      <c r="A3" s="120"/>
      <c r="B3" s="120"/>
      <c r="C3" s="120"/>
      <c r="D3" s="121"/>
    </row>
    <row r="4" spans="1:4" ht="20.100000000000001" customHeight="1" x14ac:dyDescent="0.25">
      <c r="A4" s="122" t="s">
        <v>66</v>
      </c>
      <c r="B4" s="122"/>
      <c r="C4" s="123" t="s">
        <v>67</v>
      </c>
      <c r="D4" s="124"/>
    </row>
    <row r="5" spans="1:4" ht="17.100000000000001" customHeight="1" x14ac:dyDescent="0.25">
      <c r="A5" s="97" t="s">
        <v>5</v>
      </c>
      <c r="B5" s="97"/>
      <c r="C5" s="98">
        <f>SUM(C6:C36)</f>
        <v>134006381.91999999</v>
      </c>
      <c r="D5" s="125"/>
    </row>
    <row r="6" spans="1:4" ht="15" customHeight="1" x14ac:dyDescent="0.25">
      <c r="A6" s="100" t="s">
        <v>112</v>
      </c>
      <c r="B6" s="101"/>
      <c r="C6" s="102">
        <v>2879120</v>
      </c>
      <c r="D6" s="126"/>
    </row>
    <row r="7" spans="1:4" ht="15" customHeight="1" x14ac:dyDescent="0.25">
      <c r="A7" s="104" t="s">
        <v>113</v>
      </c>
      <c r="B7" s="101"/>
      <c r="C7" s="102">
        <v>8000000</v>
      </c>
      <c r="D7" s="126"/>
    </row>
    <row r="8" spans="1:4" ht="15" customHeight="1" x14ac:dyDescent="0.25">
      <c r="A8" s="104" t="s">
        <v>114</v>
      </c>
      <c r="B8" s="101"/>
      <c r="C8" s="102">
        <v>779900</v>
      </c>
      <c r="D8" s="126"/>
    </row>
    <row r="9" spans="1:4" ht="15" customHeight="1" x14ac:dyDescent="0.25">
      <c r="A9" s="104" t="s">
        <v>115</v>
      </c>
      <c r="B9" s="101"/>
      <c r="C9" s="102">
        <v>9000000</v>
      </c>
      <c r="D9" s="126"/>
    </row>
    <row r="10" spans="1:4" ht="15" customHeight="1" x14ac:dyDescent="0.25">
      <c r="A10" s="104" t="s">
        <v>116</v>
      </c>
      <c r="B10" s="101"/>
      <c r="C10" s="102">
        <v>6000000</v>
      </c>
      <c r="D10" s="126"/>
    </row>
    <row r="11" spans="1:4" ht="15" customHeight="1" x14ac:dyDescent="0.25">
      <c r="A11" s="104" t="s">
        <v>117</v>
      </c>
      <c r="B11" s="101"/>
      <c r="C11" s="102">
        <v>7300000</v>
      </c>
      <c r="D11" s="126"/>
    </row>
    <row r="12" spans="1:4" ht="15" customHeight="1" x14ac:dyDescent="0.25">
      <c r="A12" s="104" t="s">
        <v>118</v>
      </c>
      <c r="B12" s="101"/>
      <c r="C12" s="102">
        <v>1000000</v>
      </c>
      <c r="D12" s="126"/>
    </row>
    <row r="13" spans="1:4" ht="15" customHeight="1" x14ac:dyDescent="0.25">
      <c r="A13" s="104" t="s">
        <v>119</v>
      </c>
      <c r="B13" s="101"/>
      <c r="C13" s="102">
        <v>9000010</v>
      </c>
      <c r="D13" s="126"/>
    </row>
    <row r="14" spans="1:4" ht="15" customHeight="1" x14ac:dyDescent="0.25">
      <c r="A14" s="104" t="s">
        <v>120</v>
      </c>
      <c r="B14" s="101"/>
      <c r="C14" s="102">
        <v>4553761.5199999996</v>
      </c>
      <c r="D14" s="126"/>
    </row>
    <row r="15" spans="1:4" ht="15" customHeight="1" x14ac:dyDescent="0.25">
      <c r="A15" s="104" t="s">
        <v>121</v>
      </c>
      <c r="B15" s="101"/>
      <c r="C15" s="102">
        <v>7924936.1500000004</v>
      </c>
      <c r="D15" s="126"/>
    </row>
    <row r="16" spans="1:4" ht="15" customHeight="1" x14ac:dyDescent="0.25">
      <c r="A16" s="104" t="s">
        <v>122</v>
      </c>
      <c r="B16" s="101"/>
      <c r="C16" s="102">
        <v>882500</v>
      </c>
      <c r="D16" s="126"/>
    </row>
    <row r="17" spans="1:4" ht="15" customHeight="1" x14ac:dyDescent="0.25">
      <c r="A17" s="104" t="s">
        <v>123</v>
      </c>
      <c r="B17" s="101"/>
      <c r="C17" s="102">
        <v>1500000</v>
      </c>
      <c r="D17" s="126"/>
    </row>
    <row r="18" spans="1:4" ht="15" customHeight="1" x14ac:dyDescent="0.25">
      <c r="A18" s="104" t="s">
        <v>124</v>
      </c>
      <c r="B18" s="101"/>
      <c r="C18" s="102">
        <v>1007801.4</v>
      </c>
      <c r="D18" s="126"/>
    </row>
    <row r="19" spans="1:4" ht="15" customHeight="1" x14ac:dyDescent="0.25">
      <c r="A19" s="104" t="s">
        <v>125</v>
      </c>
      <c r="B19" s="101"/>
      <c r="C19" s="102">
        <v>1167413</v>
      </c>
      <c r="D19" s="126"/>
    </row>
    <row r="20" spans="1:4" ht="15" customHeight="1" x14ac:dyDescent="0.25">
      <c r="A20" s="104" t="s">
        <v>126</v>
      </c>
      <c r="B20" s="101"/>
      <c r="C20" s="102">
        <v>3957142.85</v>
      </c>
      <c r="D20" s="126"/>
    </row>
    <row r="21" spans="1:4" ht="15" customHeight="1" x14ac:dyDescent="0.25">
      <c r="A21" s="104" t="s">
        <v>127</v>
      </c>
      <c r="B21" s="101"/>
      <c r="C21" s="102">
        <v>10000000</v>
      </c>
      <c r="D21" s="126"/>
    </row>
    <row r="22" spans="1:4" ht="15" customHeight="1" x14ac:dyDescent="0.25">
      <c r="A22" s="104" t="s">
        <v>128</v>
      </c>
      <c r="B22" s="101"/>
      <c r="C22" s="102">
        <v>15000000</v>
      </c>
      <c r="D22" s="126"/>
    </row>
    <row r="23" spans="1:4" ht="15" customHeight="1" x14ac:dyDescent="0.25">
      <c r="A23" s="104" t="s">
        <v>129</v>
      </c>
      <c r="B23" s="101"/>
      <c r="C23" s="102">
        <v>2281177</v>
      </c>
      <c r="D23" s="126"/>
    </row>
    <row r="24" spans="1:4" ht="15" customHeight="1" x14ac:dyDescent="0.25">
      <c r="A24" s="104" t="s">
        <v>130</v>
      </c>
      <c r="B24" s="101"/>
      <c r="C24" s="102">
        <v>986000</v>
      </c>
      <c r="D24" s="126"/>
    </row>
    <row r="25" spans="1:4" ht="15" customHeight="1" x14ac:dyDescent="0.25">
      <c r="A25" s="104" t="s">
        <v>131</v>
      </c>
      <c r="B25" s="101"/>
      <c r="C25" s="102">
        <v>2146000</v>
      </c>
      <c r="D25" s="126"/>
    </row>
    <row r="26" spans="1:4" ht="15" customHeight="1" x14ac:dyDescent="0.25">
      <c r="A26" s="104" t="s">
        <v>132</v>
      </c>
      <c r="B26" s="101"/>
      <c r="C26" s="102">
        <v>1740620</v>
      </c>
      <c r="D26" s="126"/>
    </row>
    <row r="27" spans="1:4" ht="15" customHeight="1" x14ac:dyDescent="0.25">
      <c r="A27" s="104" t="s">
        <v>133</v>
      </c>
      <c r="B27" s="101"/>
      <c r="C27" s="102">
        <v>400000</v>
      </c>
      <c r="D27" s="126"/>
    </row>
    <row r="28" spans="1:4" ht="15" customHeight="1" x14ac:dyDescent="0.25">
      <c r="A28" s="104" t="s">
        <v>134</v>
      </c>
      <c r="B28" s="101"/>
      <c r="C28" s="102">
        <v>750000</v>
      </c>
      <c r="D28" s="126"/>
    </row>
    <row r="29" spans="1:4" ht="15" customHeight="1" x14ac:dyDescent="0.25">
      <c r="A29" s="104" t="s">
        <v>135</v>
      </c>
      <c r="B29" s="101"/>
      <c r="C29" s="102">
        <v>700000</v>
      </c>
      <c r="D29" s="126"/>
    </row>
    <row r="30" spans="1:4" ht="15" customHeight="1" x14ac:dyDescent="0.25">
      <c r="A30" s="104" t="s">
        <v>136</v>
      </c>
      <c r="B30" s="101"/>
      <c r="C30" s="102">
        <v>2000000</v>
      </c>
      <c r="D30" s="126"/>
    </row>
    <row r="31" spans="1:4" ht="15" customHeight="1" x14ac:dyDescent="0.25">
      <c r="A31" s="104" t="s">
        <v>137</v>
      </c>
      <c r="B31" s="101"/>
      <c r="C31" s="102">
        <v>2500000</v>
      </c>
      <c r="D31" s="126"/>
    </row>
    <row r="32" spans="1:4" ht="15" customHeight="1" x14ac:dyDescent="0.25">
      <c r="A32" s="104" t="s">
        <v>138</v>
      </c>
      <c r="B32" s="101"/>
      <c r="C32" s="102">
        <v>5500000</v>
      </c>
      <c r="D32" s="126"/>
    </row>
    <row r="33" spans="1:4" ht="15" customHeight="1" x14ac:dyDescent="0.25">
      <c r="A33" s="104" t="s">
        <v>139</v>
      </c>
      <c r="B33" s="101"/>
      <c r="C33" s="102">
        <v>5500000</v>
      </c>
      <c r="D33" s="126"/>
    </row>
    <row r="34" spans="1:4" ht="15" customHeight="1" x14ac:dyDescent="0.25">
      <c r="A34" s="104" t="s">
        <v>140</v>
      </c>
      <c r="B34" s="101"/>
      <c r="C34" s="102">
        <v>5500000</v>
      </c>
      <c r="D34" s="126"/>
    </row>
    <row r="35" spans="1:4" ht="15" customHeight="1" x14ac:dyDescent="0.25">
      <c r="A35" s="104" t="s">
        <v>141</v>
      </c>
      <c r="B35" s="101"/>
      <c r="C35" s="102">
        <v>5000000</v>
      </c>
      <c r="D35" s="126"/>
    </row>
    <row r="36" spans="1:4" ht="15" customHeight="1" x14ac:dyDescent="0.25">
      <c r="A36" s="105" t="s">
        <v>142</v>
      </c>
      <c r="B36" s="106"/>
      <c r="C36" s="107">
        <v>9050000</v>
      </c>
      <c r="D36" s="127"/>
    </row>
    <row r="37" spans="1:4" ht="15" customHeight="1" x14ac:dyDescent="0.25">
      <c r="A37" s="101"/>
      <c r="B37" s="101"/>
      <c r="C37" s="102"/>
      <c r="D37" s="126"/>
    </row>
    <row r="38" spans="1:4" ht="15.75" x14ac:dyDescent="0.25">
      <c r="A38" s="109" t="s">
        <v>65</v>
      </c>
      <c r="B38" s="109"/>
      <c r="C38" s="109"/>
      <c r="D38" s="126"/>
    </row>
    <row r="39" spans="1:4" x14ac:dyDescent="0.25">
      <c r="D39" s="126"/>
    </row>
    <row r="40" spans="1:4" x14ac:dyDescent="0.25">
      <c r="D40" s="126"/>
    </row>
  </sheetData>
  <printOptions horizontalCentered="1" verticalCentered="1"/>
  <pageMargins left="0.98425196850393704" right="0.39370078740157483" top="0.39370078740157483" bottom="0.39370078740157483" header="0" footer="0.19685039370078741"/>
  <pageSetup scale="80" orientation="landscape" r:id="rId1"/>
  <headerFooter>
    <oddFooter>&amp;L200</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L31"/>
  <sheetViews>
    <sheetView showGridLines="0" view="pageBreakPreview" zoomScaleNormal="100" zoomScaleSheetLayoutView="100" workbookViewId="0">
      <selection activeCell="I8" sqref="I8"/>
    </sheetView>
  </sheetViews>
  <sheetFormatPr baseColWidth="10" defaultColWidth="8" defaultRowHeight="15" x14ac:dyDescent="0.25"/>
  <cols>
    <col min="1" max="1" width="45.625" style="290" customWidth="1"/>
    <col min="2" max="2" width="18.125" style="290" customWidth="1"/>
    <col min="3" max="3" width="3.25" style="290" customWidth="1"/>
    <col min="4" max="4" width="18.125" style="290" customWidth="1"/>
    <col min="5" max="5" width="3.25" style="290" customWidth="1"/>
    <col min="6" max="6" width="18.125" style="290" customWidth="1"/>
    <col min="7" max="7" width="3.25" style="290" customWidth="1"/>
    <col min="8" max="8" width="13.375" style="290" customWidth="1"/>
    <col min="9" max="9" width="13" style="290" customWidth="1"/>
    <col min="10" max="10" width="8.75" style="290" customWidth="1"/>
    <col min="11" max="11" width="15.125" style="290" customWidth="1"/>
    <col min="12" max="258" width="8" style="290"/>
    <col min="259" max="259" width="39" style="290" customWidth="1"/>
    <col min="260" max="260" width="14.375" style="290" customWidth="1"/>
    <col min="261" max="261" width="9.75" style="290" customWidth="1"/>
    <col min="262" max="262" width="11.875" style="290" customWidth="1"/>
    <col min="263" max="263" width="8.75" style="290" customWidth="1"/>
    <col min="264" max="264" width="13.375" style="290" customWidth="1"/>
    <col min="265" max="265" width="13" style="290" customWidth="1"/>
    <col min="266" max="266" width="8.75" style="290" customWidth="1"/>
    <col min="267" max="267" width="15.125" style="290" customWidth="1"/>
    <col min="268" max="514" width="8" style="290"/>
    <col min="515" max="515" width="39" style="290" customWidth="1"/>
    <col min="516" max="516" width="14.375" style="290" customWidth="1"/>
    <col min="517" max="517" width="9.75" style="290" customWidth="1"/>
    <col min="518" max="518" width="11.875" style="290" customWidth="1"/>
    <col min="519" max="519" width="8.75" style="290" customWidth="1"/>
    <col min="520" max="520" width="13.375" style="290" customWidth="1"/>
    <col min="521" max="521" width="13" style="290" customWidth="1"/>
    <col min="522" max="522" width="8.75" style="290" customWidth="1"/>
    <col min="523" max="523" width="15.125" style="290" customWidth="1"/>
    <col min="524" max="770" width="8" style="290"/>
    <col min="771" max="771" width="39" style="290" customWidth="1"/>
    <col min="772" max="772" width="14.375" style="290" customWidth="1"/>
    <col min="773" max="773" width="9.75" style="290" customWidth="1"/>
    <col min="774" max="774" width="11.875" style="290" customWidth="1"/>
    <col min="775" max="775" width="8.75" style="290" customWidth="1"/>
    <col min="776" max="776" width="13.375" style="290" customWidth="1"/>
    <col min="777" max="777" width="13" style="290" customWidth="1"/>
    <col min="778" max="778" width="8.75" style="290" customWidth="1"/>
    <col min="779" max="779" width="15.125" style="290" customWidth="1"/>
    <col min="780" max="1026" width="8" style="290"/>
    <col min="1027" max="1027" width="39" style="290" customWidth="1"/>
    <col min="1028" max="1028" width="14.375" style="290" customWidth="1"/>
    <col min="1029" max="1029" width="9.75" style="290" customWidth="1"/>
    <col min="1030" max="1030" width="11.875" style="290" customWidth="1"/>
    <col min="1031" max="1031" width="8.75" style="290" customWidth="1"/>
    <col min="1032" max="1032" width="13.375" style="290" customWidth="1"/>
    <col min="1033" max="1033" width="13" style="290" customWidth="1"/>
    <col min="1034" max="1034" width="8.75" style="290" customWidth="1"/>
    <col min="1035" max="1035" width="15.125" style="290" customWidth="1"/>
    <col min="1036" max="1282" width="8" style="290"/>
    <col min="1283" max="1283" width="39" style="290" customWidth="1"/>
    <col min="1284" max="1284" width="14.375" style="290" customWidth="1"/>
    <col min="1285" max="1285" width="9.75" style="290" customWidth="1"/>
    <col min="1286" max="1286" width="11.875" style="290" customWidth="1"/>
    <col min="1287" max="1287" width="8.75" style="290" customWidth="1"/>
    <col min="1288" max="1288" width="13.375" style="290" customWidth="1"/>
    <col min="1289" max="1289" width="13" style="290" customWidth="1"/>
    <col min="1290" max="1290" width="8.75" style="290" customWidth="1"/>
    <col min="1291" max="1291" width="15.125" style="290" customWidth="1"/>
    <col min="1292" max="1538" width="8" style="290"/>
    <col min="1539" max="1539" width="39" style="290" customWidth="1"/>
    <col min="1540" max="1540" width="14.375" style="290" customWidth="1"/>
    <col min="1541" max="1541" width="9.75" style="290" customWidth="1"/>
    <col min="1542" max="1542" width="11.875" style="290" customWidth="1"/>
    <col min="1543" max="1543" width="8.75" style="290" customWidth="1"/>
    <col min="1544" max="1544" width="13.375" style="290" customWidth="1"/>
    <col min="1545" max="1545" width="13" style="290" customWidth="1"/>
    <col min="1546" max="1546" width="8.75" style="290" customWidth="1"/>
    <col min="1547" max="1547" width="15.125" style="290" customWidth="1"/>
    <col min="1548" max="1794" width="8" style="290"/>
    <col min="1795" max="1795" width="39" style="290" customWidth="1"/>
    <col min="1796" max="1796" width="14.375" style="290" customWidth="1"/>
    <col min="1797" max="1797" width="9.75" style="290" customWidth="1"/>
    <col min="1798" max="1798" width="11.875" style="290" customWidth="1"/>
    <col min="1799" max="1799" width="8.75" style="290" customWidth="1"/>
    <col min="1800" max="1800" width="13.375" style="290" customWidth="1"/>
    <col min="1801" max="1801" width="13" style="290" customWidth="1"/>
    <col min="1802" max="1802" width="8.75" style="290" customWidth="1"/>
    <col min="1803" max="1803" width="15.125" style="290" customWidth="1"/>
    <col min="1804" max="2050" width="8" style="290"/>
    <col min="2051" max="2051" width="39" style="290" customWidth="1"/>
    <col min="2052" max="2052" width="14.375" style="290" customWidth="1"/>
    <col min="2053" max="2053" width="9.75" style="290" customWidth="1"/>
    <col min="2054" max="2054" width="11.875" style="290" customWidth="1"/>
    <col min="2055" max="2055" width="8.75" style="290" customWidth="1"/>
    <col min="2056" max="2056" width="13.375" style="290" customWidth="1"/>
    <col min="2057" max="2057" width="13" style="290" customWidth="1"/>
    <col min="2058" max="2058" width="8.75" style="290" customWidth="1"/>
    <col min="2059" max="2059" width="15.125" style="290" customWidth="1"/>
    <col min="2060" max="2306" width="8" style="290"/>
    <col min="2307" max="2307" width="39" style="290" customWidth="1"/>
    <col min="2308" max="2308" width="14.375" style="290" customWidth="1"/>
    <col min="2309" max="2309" width="9.75" style="290" customWidth="1"/>
    <col min="2310" max="2310" width="11.875" style="290" customWidth="1"/>
    <col min="2311" max="2311" width="8.75" style="290" customWidth="1"/>
    <col min="2312" max="2312" width="13.375" style="290" customWidth="1"/>
    <col min="2313" max="2313" width="13" style="290" customWidth="1"/>
    <col min="2314" max="2314" width="8.75" style="290" customWidth="1"/>
    <col min="2315" max="2315" width="15.125" style="290" customWidth="1"/>
    <col min="2316" max="2562" width="8" style="290"/>
    <col min="2563" max="2563" width="39" style="290" customWidth="1"/>
    <col min="2564" max="2564" width="14.375" style="290" customWidth="1"/>
    <col min="2565" max="2565" width="9.75" style="290" customWidth="1"/>
    <col min="2566" max="2566" width="11.875" style="290" customWidth="1"/>
    <col min="2567" max="2567" width="8.75" style="290" customWidth="1"/>
    <col min="2568" max="2568" width="13.375" style="290" customWidth="1"/>
    <col min="2569" max="2569" width="13" style="290" customWidth="1"/>
    <col min="2570" max="2570" width="8.75" style="290" customWidth="1"/>
    <col min="2571" max="2571" width="15.125" style="290" customWidth="1"/>
    <col min="2572" max="2818" width="8" style="290"/>
    <col min="2819" max="2819" width="39" style="290" customWidth="1"/>
    <col min="2820" max="2820" width="14.375" style="290" customWidth="1"/>
    <col min="2821" max="2821" width="9.75" style="290" customWidth="1"/>
    <col min="2822" max="2822" width="11.875" style="290" customWidth="1"/>
    <col min="2823" max="2823" width="8.75" style="290" customWidth="1"/>
    <col min="2824" max="2824" width="13.375" style="290" customWidth="1"/>
    <col min="2825" max="2825" width="13" style="290" customWidth="1"/>
    <col min="2826" max="2826" width="8.75" style="290" customWidth="1"/>
    <col min="2827" max="2827" width="15.125" style="290" customWidth="1"/>
    <col min="2828" max="3074" width="8" style="290"/>
    <col min="3075" max="3075" width="39" style="290" customWidth="1"/>
    <col min="3076" max="3076" width="14.375" style="290" customWidth="1"/>
    <col min="3077" max="3077" width="9.75" style="290" customWidth="1"/>
    <col min="3078" max="3078" width="11.875" style="290" customWidth="1"/>
    <col min="3079" max="3079" width="8.75" style="290" customWidth="1"/>
    <col min="3080" max="3080" width="13.375" style="290" customWidth="1"/>
    <col min="3081" max="3081" width="13" style="290" customWidth="1"/>
    <col min="3082" max="3082" width="8.75" style="290" customWidth="1"/>
    <col min="3083" max="3083" width="15.125" style="290" customWidth="1"/>
    <col min="3084" max="3330" width="8" style="290"/>
    <col min="3331" max="3331" width="39" style="290" customWidth="1"/>
    <col min="3332" max="3332" width="14.375" style="290" customWidth="1"/>
    <col min="3333" max="3333" width="9.75" style="290" customWidth="1"/>
    <col min="3334" max="3334" width="11.875" style="290" customWidth="1"/>
    <col min="3335" max="3335" width="8.75" style="290" customWidth="1"/>
    <col min="3336" max="3336" width="13.375" style="290" customWidth="1"/>
    <col min="3337" max="3337" width="13" style="290" customWidth="1"/>
    <col min="3338" max="3338" width="8.75" style="290" customWidth="1"/>
    <col min="3339" max="3339" width="15.125" style="290" customWidth="1"/>
    <col min="3340" max="3586" width="8" style="290"/>
    <col min="3587" max="3587" width="39" style="290" customWidth="1"/>
    <col min="3588" max="3588" width="14.375" style="290" customWidth="1"/>
    <col min="3589" max="3589" width="9.75" style="290" customWidth="1"/>
    <col min="3590" max="3590" width="11.875" style="290" customWidth="1"/>
    <col min="3591" max="3591" width="8.75" style="290" customWidth="1"/>
    <col min="3592" max="3592" width="13.375" style="290" customWidth="1"/>
    <col min="3593" max="3593" width="13" style="290" customWidth="1"/>
    <col min="3594" max="3594" width="8.75" style="290" customWidth="1"/>
    <col min="3595" max="3595" width="15.125" style="290" customWidth="1"/>
    <col min="3596" max="3842" width="8" style="290"/>
    <col min="3843" max="3843" width="39" style="290" customWidth="1"/>
    <col min="3844" max="3844" width="14.375" style="290" customWidth="1"/>
    <col min="3845" max="3845" width="9.75" style="290" customWidth="1"/>
    <col min="3846" max="3846" width="11.875" style="290" customWidth="1"/>
    <col min="3847" max="3847" width="8.75" style="290" customWidth="1"/>
    <col min="3848" max="3848" width="13.375" style="290" customWidth="1"/>
    <col min="3849" max="3849" width="13" style="290" customWidth="1"/>
    <col min="3850" max="3850" width="8.75" style="290" customWidth="1"/>
    <col min="3851" max="3851" width="15.125" style="290" customWidth="1"/>
    <col min="3852" max="4098" width="8" style="290"/>
    <col min="4099" max="4099" width="39" style="290" customWidth="1"/>
    <col min="4100" max="4100" width="14.375" style="290" customWidth="1"/>
    <col min="4101" max="4101" width="9.75" style="290" customWidth="1"/>
    <col min="4102" max="4102" width="11.875" style="290" customWidth="1"/>
    <col min="4103" max="4103" width="8.75" style="290" customWidth="1"/>
    <col min="4104" max="4104" width="13.375" style="290" customWidth="1"/>
    <col min="4105" max="4105" width="13" style="290" customWidth="1"/>
    <col min="4106" max="4106" width="8.75" style="290" customWidth="1"/>
    <col min="4107" max="4107" width="15.125" style="290" customWidth="1"/>
    <col min="4108" max="4354" width="8" style="290"/>
    <col min="4355" max="4355" width="39" style="290" customWidth="1"/>
    <col min="4356" max="4356" width="14.375" style="290" customWidth="1"/>
    <col min="4357" max="4357" width="9.75" style="290" customWidth="1"/>
    <col min="4358" max="4358" width="11.875" style="290" customWidth="1"/>
    <col min="4359" max="4359" width="8.75" style="290" customWidth="1"/>
    <col min="4360" max="4360" width="13.375" style="290" customWidth="1"/>
    <col min="4361" max="4361" width="13" style="290" customWidth="1"/>
    <col min="4362" max="4362" width="8.75" style="290" customWidth="1"/>
    <col min="4363" max="4363" width="15.125" style="290" customWidth="1"/>
    <col min="4364" max="4610" width="8" style="290"/>
    <col min="4611" max="4611" width="39" style="290" customWidth="1"/>
    <col min="4612" max="4612" width="14.375" style="290" customWidth="1"/>
    <col min="4613" max="4613" width="9.75" style="290" customWidth="1"/>
    <col min="4614" max="4614" width="11.875" style="290" customWidth="1"/>
    <col min="4615" max="4615" width="8.75" style="290" customWidth="1"/>
    <col min="4616" max="4616" width="13.375" style="290" customWidth="1"/>
    <col min="4617" max="4617" width="13" style="290" customWidth="1"/>
    <col min="4618" max="4618" width="8.75" style="290" customWidth="1"/>
    <col min="4619" max="4619" width="15.125" style="290" customWidth="1"/>
    <col min="4620" max="4866" width="8" style="290"/>
    <col min="4867" max="4867" width="39" style="290" customWidth="1"/>
    <col min="4868" max="4868" width="14.375" style="290" customWidth="1"/>
    <col min="4869" max="4869" width="9.75" style="290" customWidth="1"/>
    <col min="4870" max="4870" width="11.875" style="290" customWidth="1"/>
    <col min="4871" max="4871" width="8.75" style="290" customWidth="1"/>
    <col min="4872" max="4872" width="13.375" style="290" customWidth="1"/>
    <col min="4873" max="4873" width="13" style="290" customWidth="1"/>
    <col min="4874" max="4874" width="8.75" style="290" customWidth="1"/>
    <col min="4875" max="4875" width="15.125" style="290" customWidth="1"/>
    <col min="4876" max="5122" width="8" style="290"/>
    <col min="5123" max="5123" width="39" style="290" customWidth="1"/>
    <col min="5124" max="5124" width="14.375" style="290" customWidth="1"/>
    <col min="5125" max="5125" width="9.75" style="290" customWidth="1"/>
    <col min="5126" max="5126" width="11.875" style="290" customWidth="1"/>
    <col min="5127" max="5127" width="8.75" style="290" customWidth="1"/>
    <col min="5128" max="5128" width="13.375" style="290" customWidth="1"/>
    <col min="5129" max="5129" width="13" style="290" customWidth="1"/>
    <col min="5130" max="5130" width="8.75" style="290" customWidth="1"/>
    <col min="5131" max="5131" width="15.125" style="290" customWidth="1"/>
    <col min="5132" max="5378" width="8" style="290"/>
    <col min="5379" max="5379" width="39" style="290" customWidth="1"/>
    <col min="5380" max="5380" width="14.375" style="290" customWidth="1"/>
    <col min="5381" max="5381" width="9.75" style="290" customWidth="1"/>
    <col min="5382" max="5382" width="11.875" style="290" customWidth="1"/>
    <col min="5383" max="5383" width="8.75" style="290" customWidth="1"/>
    <col min="5384" max="5384" width="13.375" style="290" customWidth="1"/>
    <col min="5385" max="5385" width="13" style="290" customWidth="1"/>
    <col min="5386" max="5386" width="8.75" style="290" customWidth="1"/>
    <col min="5387" max="5387" width="15.125" style="290" customWidth="1"/>
    <col min="5388" max="5634" width="8" style="290"/>
    <col min="5635" max="5635" width="39" style="290" customWidth="1"/>
    <col min="5636" max="5636" width="14.375" style="290" customWidth="1"/>
    <col min="5637" max="5637" width="9.75" style="290" customWidth="1"/>
    <col min="5638" max="5638" width="11.875" style="290" customWidth="1"/>
    <col min="5639" max="5639" width="8.75" style="290" customWidth="1"/>
    <col min="5640" max="5640" width="13.375" style="290" customWidth="1"/>
    <col min="5641" max="5641" width="13" style="290" customWidth="1"/>
    <col min="5642" max="5642" width="8.75" style="290" customWidth="1"/>
    <col min="5643" max="5643" width="15.125" style="290" customWidth="1"/>
    <col min="5644" max="5890" width="8" style="290"/>
    <col min="5891" max="5891" width="39" style="290" customWidth="1"/>
    <col min="5892" max="5892" width="14.375" style="290" customWidth="1"/>
    <col min="5893" max="5893" width="9.75" style="290" customWidth="1"/>
    <col min="5894" max="5894" width="11.875" style="290" customWidth="1"/>
    <col min="5895" max="5895" width="8.75" style="290" customWidth="1"/>
    <col min="5896" max="5896" width="13.375" style="290" customWidth="1"/>
    <col min="5897" max="5897" width="13" style="290" customWidth="1"/>
    <col min="5898" max="5898" width="8.75" style="290" customWidth="1"/>
    <col min="5899" max="5899" width="15.125" style="290" customWidth="1"/>
    <col min="5900" max="6146" width="8" style="290"/>
    <col min="6147" max="6147" width="39" style="290" customWidth="1"/>
    <col min="6148" max="6148" width="14.375" style="290" customWidth="1"/>
    <col min="6149" max="6149" width="9.75" style="290" customWidth="1"/>
    <col min="6150" max="6150" width="11.875" style="290" customWidth="1"/>
    <col min="6151" max="6151" width="8.75" style="290" customWidth="1"/>
    <col min="6152" max="6152" width="13.375" style="290" customWidth="1"/>
    <col min="6153" max="6153" width="13" style="290" customWidth="1"/>
    <col min="6154" max="6154" width="8.75" style="290" customWidth="1"/>
    <col min="6155" max="6155" width="15.125" style="290" customWidth="1"/>
    <col min="6156" max="6402" width="8" style="290"/>
    <col min="6403" max="6403" width="39" style="290" customWidth="1"/>
    <col min="6404" max="6404" width="14.375" style="290" customWidth="1"/>
    <col min="6405" max="6405" width="9.75" style="290" customWidth="1"/>
    <col min="6406" max="6406" width="11.875" style="290" customWidth="1"/>
    <col min="6407" max="6407" width="8.75" style="290" customWidth="1"/>
    <col min="6408" max="6408" width="13.375" style="290" customWidth="1"/>
    <col min="6409" max="6409" width="13" style="290" customWidth="1"/>
    <col min="6410" max="6410" width="8.75" style="290" customWidth="1"/>
    <col min="6411" max="6411" width="15.125" style="290" customWidth="1"/>
    <col min="6412" max="6658" width="8" style="290"/>
    <col min="6659" max="6659" width="39" style="290" customWidth="1"/>
    <col min="6660" max="6660" width="14.375" style="290" customWidth="1"/>
    <col min="6661" max="6661" width="9.75" style="290" customWidth="1"/>
    <col min="6662" max="6662" width="11.875" style="290" customWidth="1"/>
    <col min="6663" max="6663" width="8.75" style="290" customWidth="1"/>
    <col min="6664" max="6664" width="13.375" style="290" customWidth="1"/>
    <col min="6665" max="6665" width="13" style="290" customWidth="1"/>
    <col min="6666" max="6666" width="8.75" style="290" customWidth="1"/>
    <col min="6667" max="6667" width="15.125" style="290" customWidth="1"/>
    <col min="6668" max="6914" width="8" style="290"/>
    <col min="6915" max="6915" width="39" style="290" customWidth="1"/>
    <col min="6916" max="6916" width="14.375" style="290" customWidth="1"/>
    <col min="6917" max="6917" width="9.75" style="290" customWidth="1"/>
    <col min="6918" max="6918" width="11.875" style="290" customWidth="1"/>
    <col min="6919" max="6919" width="8.75" style="290" customWidth="1"/>
    <col min="6920" max="6920" width="13.375" style="290" customWidth="1"/>
    <col min="6921" max="6921" width="13" style="290" customWidth="1"/>
    <col min="6922" max="6922" width="8.75" style="290" customWidth="1"/>
    <col min="6923" max="6923" width="15.125" style="290" customWidth="1"/>
    <col min="6924" max="7170" width="8" style="290"/>
    <col min="7171" max="7171" width="39" style="290" customWidth="1"/>
    <col min="7172" max="7172" width="14.375" style="290" customWidth="1"/>
    <col min="7173" max="7173" width="9.75" style="290" customWidth="1"/>
    <col min="7174" max="7174" width="11.875" style="290" customWidth="1"/>
    <col min="7175" max="7175" width="8.75" style="290" customWidth="1"/>
    <col min="7176" max="7176" width="13.375" style="290" customWidth="1"/>
    <col min="7177" max="7177" width="13" style="290" customWidth="1"/>
    <col min="7178" max="7178" width="8.75" style="290" customWidth="1"/>
    <col min="7179" max="7179" width="15.125" style="290" customWidth="1"/>
    <col min="7180" max="7426" width="8" style="290"/>
    <col min="7427" max="7427" width="39" style="290" customWidth="1"/>
    <col min="7428" max="7428" width="14.375" style="290" customWidth="1"/>
    <col min="7429" max="7429" width="9.75" style="290" customWidth="1"/>
    <col min="7430" max="7430" width="11.875" style="290" customWidth="1"/>
    <col min="7431" max="7431" width="8.75" style="290" customWidth="1"/>
    <col min="7432" max="7432" width="13.375" style="290" customWidth="1"/>
    <col min="7433" max="7433" width="13" style="290" customWidth="1"/>
    <col min="7434" max="7434" width="8.75" style="290" customWidth="1"/>
    <col min="7435" max="7435" width="15.125" style="290" customWidth="1"/>
    <col min="7436" max="7682" width="8" style="290"/>
    <col min="7683" max="7683" width="39" style="290" customWidth="1"/>
    <col min="7684" max="7684" width="14.375" style="290" customWidth="1"/>
    <col min="7685" max="7685" width="9.75" style="290" customWidth="1"/>
    <col min="7686" max="7686" width="11.875" style="290" customWidth="1"/>
    <col min="7687" max="7687" width="8.75" style="290" customWidth="1"/>
    <col min="7688" max="7688" width="13.375" style="290" customWidth="1"/>
    <col min="7689" max="7689" width="13" style="290" customWidth="1"/>
    <col min="7690" max="7690" width="8.75" style="290" customWidth="1"/>
    <col min="7691" max="7691" width="15.125" style="290" customWidth="1"/>
    <col min="7692" max="7938" width="8" style="290"/>
    <col min="7939" max="7939" width="39" style="290" customWidth="1"/>
    <col min="7940" max="7940" width="14.375" style="290" customWidth="1"/>
    <col min="7941" max="7941" width="9.75" style="290" customWidth="1"/>
    <col min="7942" max="7942" width="11.875" style="290" customWidth="1"/>
    <col min="7943" max="7943" width="8.75" style="290" customWidth="1"/>
    <col min="7944" max="7944" width="13.375" style="290" customWidth="1"/>
    <col min="7945" max="7945" width="13" style="290" customWidth="1"/>
    <col min="7946" max="7946" width="8.75" style="290" customWidth="1"/>
    <col min="7947" max="7947" width="15.125" style="290" customWidth="1"/>
    <col min="7948" max="8194" width="8" style="290"/>
    <col min="8195" max="8195" width="39" style="290" customWidth="1"/>
    <col min="8196" max="8196" width="14.375" style="290" customWidth="1"/>
    <col min="8197" max="8197" width="9.75" style="290" customWidth="1"/>
    <col min="8198" max="8198" width="11.875" style="290" customWidth="1"/>
    <col min="8199" max="8199" width="8.75" style="290" customWidth="1"/>
    <col min="8200" max="8200" width="13.375" style="290" customWidth="1"/>
    <col min="8201" max="8201" width="13" style="290" customWidth="1"/>
    <col min="8202" max="8202" width="8.75" style="290" customWidth="1"/>
    <col min="8203" max="8203" width="15.125" style="290" customWidth="1"/>
    <col min="8204" max="8450" width="8" style="290"/>
    <col min="8451" max="8451" width="39" style="290" customWidth="1"/>
    <col min="8452" max="8452" width="14.375" style="290" customWidth="1"/>
    <col min="8453" max="8453" width="9.75" style="290" customWidth="1"/>
    <col min="8454" max="8454" width="11.875" style="290" customWidth="1"/>
    <col min="8455" max="8455" width="8.75" style="290" customWidth="1"/>
    <col min="8456" max="8456" width="13.375" style="290" customWidth="1"/>
    <col min="8457" max="8457" width="13" style="290" customWidth="1"/>
    <col min="8458" max="8458" width="8.75" style="290" customWidth="1"/>
    <col min="8459" max="8459" width="15.125" style="290" customWidth="1"/>
    <col min="8460" max="8706" width="8" style="290"/>
    <col min="8707" max="8707" width="39" style="290" customWidth="1"/>
    <col min="8708" max="8708" width="14.375" style="290" customWidth="1"/>
    <col min="8709" max="8709" width="9.75" style="290" customWidth="1"/>
    <col min="8710" max="8710" width="11.875" style="290" customWidth="1"/>
    <col min="8711" max="8711" width="8.75" style="290" customWidth="1"/>
    <col min="8712" max="8712" width="13.375" style="290" customWidth="1"/>
    <col min="8713" max="8713" width="13" style="290" customWidth="1"/>
    <col min="8714" max="8714" width="8.75" style="290" customWidth="1"/>
    <col min="8715" max="8715" width="15.125" style="290" customWidth="1"/>
    <col min="8716" max="8962" width="8" style="290"/>
    <col min="8963" max="8963" width="39" style="290" customWidth="1"/>
    <col min="8964" max="8964" width="14.375" style="290" customWidth="1"/>
    <col min="8965" max="8965" width="9.75" style="290" customWidth="1"/>
    <col min="8966" max="8966" width="11.875" style="290" customWidth="1"/>
    <col min="8967" max="8967" width="8.75" style="290" customWidth="1"/>
    <col min="8968" max="8968" width="13.375" style="290" customWidth="1"/>
    <col min="8969" max="8969" width="13" style="290" customWidth="1"/>
    <col min="8970" max="8970" width="8.75" style="290" customWidth="1"/>
    <col min="8971" max="8971" width="15.125" style="290" customWidth="1"/>
    <col min="8972" max="9218" width="8" style="290"/>
    <col min="9219" max="9219" width="39" style="290" customWidth="1"/>
    <col min="9220" max="9220" width="14.375" style="290" customWidth="1"/>
    <col min="9221" max="9221" width="9.75" style="290" customWidth="1"/>
    <col min="9222" max="9222" width="11.875" style="290" customWidth="1"/>
    <col min="9223" max="9223" width="8.75" style="290" customWidth="1"/>
    <col min="9224" max="9224" width="13.375" style="290" customWidth="1"/>
    <col min="9225" max="9225" width="13" style="290" customWidth="1"/>
    <col min="9226" max="9226" width="8.75" style="290" customWidth="1"/>
    <col min="9227" max="9227" width="15.125" style="290" customWidth="1"/>
    <col min="9228" max="9474" width="8" style="290"/>
    <col min="9475" max="9475" width="39" style="290" customWidth="1"/>
    <col min="9476" max="9476" width="14.375" style="290" customWidth="1"/>
    <col min="9477" max="9477" width="9.75" style="290" customWidth="1"/>
    <col min="9478" max="9478" width="11.875" style="290" customWidth="1"/>
    <col min="9479" max="9479" width="8.75" style="290" customWidth="1"/>
    <col min="9480" max="9480" width="13.375" style="290" customWidth="1"/>
    <col min="9481" max="9481" width="13" style="290" customWidth="1"/>
    <col min="9482" max="9482" width="8.75" style="290" customWidth="1"/>
    <col min="9483" max="9483" width="15.125" style="290" customWidth="1"/>
    <col min="9484" max="9730" width="8" style="290"/>
    <col min="9731" max="9731" width="39" style="290" customWidth="1"/>
    <col min="9732" max="9732" width="14.375" style="290" customWidth="1"/>
    <col min="9733" max="9733" width="9.75" style="290" customWidth="1"/>
    <col min="9734" max="9734" width="11.875" style="290" customWidth="1"/>
    <col min="9735" max="9735" width="8.75" style="290" customWidth="1"/>
    <col min="9736" max="9736" width="13.375" style="290" customWidth="1"/>
    <col min="9737" max="9737" width="13" style="290" customWidth="1"/>
    <col min="9738" max="9738" width="8.75" style="290" customWidth="1"/>
    <col min="9739" max="9739" width="15.125" style="290" customWidth="1"/>
    <col min="9740" max="9986" width="8" style="290"/>
    <col min="9987" max="9987" width="39" style="290" customWidth="1"/>
    <col min="9988" max="9988" width="14.375" style="290" customWidth="1"/>
    <col min="9989" max="9989" width="9.75" style="290" customWidth="1"/>
    <col min="9990" max="9990" width="11.875" style="290" customWidth="1"/>
    <col min="9991" max="9991" width="8.75" style="290" customWidth="1"/>
    <col min="9992" max="9992" width="13.375" style="290" customWidth="1"/>
    <col min="9993" max="9993" width="13" style="290" customWidth="1"/>
    <col min="9994" max="9994" width="8.75" style="290" customWidth="1"/>
    <col min="9995" max="9995" width="15.125" style="290" customWidth="1"/>
    <col min="9996" max="10242" width="8" style="290"/>
    <col min="10243" max="10243" width="39" style="290" customWidth="1"/>
    <col min="10244" max="10244" width="14.375" style="290" customWidth="1"/>
    <col min="10245" max="10245" width="9.75" style="290" customWidth="1"/>
    <col min="10246" max="10246" width="11.875" style="290" customWidth="1"/>
    <col min="10247" max="10247" width="8.75" style="290" customWidth="1"/>
    <col min="10248" max="10248" width="13.375" style="290" customWidth="1"/>
    <col min="10249" max="10249" width="13" style="290" customWidth="1"/>
    <col min="10250" max="10250" width="8.75" style="290" customWidth="1"/>
    <col min="10251" max="10251" width="15.125" style="290" customWidth="1"/>
    <col min="10252" max="10498" width="8" style="290"/>
    <col min="10499" max="10499" width="39" style="290" customWidth="1"/>
    <col min="10500" max="10500" width="14.375" style="290" customWidth="1"/>
    <col min="10501" max="10501" width="9.75" style="290" customWidth="1"/>
    <col min="10502" max="10502" width="11.875" style="290" customWidth="1"/>
    <col min="10503" max="10503" width="8.75" style="290" customWidth="1"/>
    <col min="10504" max="10504" width="13.375" style="290" customWidth="1"/>
    <col min="10505" max="10505" width="13" style="290" customWidth="1"/>
    <col min="10506" max="10506" width="8.75" style="290" customWidth="1"/>
    <col min="10507" max="10507" width="15.125" style="290" customWidth="1"/>
    <col min="10508" max="10754" width="8" style="290"/>
    <col min="10755" max="10755" width="39" style="290" customWidth="1"/>
    <col min="10756" max="10756" width="14.375" style="290" customWidth="1"/>
    <col min="10757" max="10757" width="9.75" style="290" customWidth="1"/>
    <col min="10758" max="10758" width="11.875" style="290" customWidth="1"/>
    <col min="10759" max="10759" width="8.75" style="290" customWidth="1"/>
    <col min="10760" max="10760" width="13.375" style="290" customWidth="1"/>
    <col min="10761" max="10761" width="13" style="290" customWidth="1"/>
    <col min="10762" max="10762" width="8.75" style="290" customWidth="1"/>
    <col min="10763" max="10763" width="15.125" style="290" customWidth="1"/>
    <col min="10764" max="11010" width="8" style="290"/>
    <col min="11011" max="11011" width="39" style="290" customWidth="1"/>
    <col min="11012" max="11012" width="14.375" style="290" customWidth="1"/>
    <col min="11013" max="11013" width="9.75" style="290" customWidth="1"/>
    <col min="11014" max="11014" width="11.875" style="290" customWidth="1"/>
    <col min="11015" max="11015" width="8.75" style="290" customWidth="1"/>
    <col min="11016" max="11016" width="13.375" style="290" customWidth="1"/>
    <col min="11017" max="11017" width="13" style="290" customWidth="1"/>
    <col min="11018" max="11018" width="8.75" style="290" customWidth="1"/>
    <col min="11019" max="11019" width="15.125" style="290" customWidth="1"/>
    <col min="11020" max="11266" width="8" style="290"/>
    <col min="11267" max="11267" width="39" style="290" customWidth="1"/>
    <col min="11268" max="11268" width="14.375" style="290" customWidth="1"/>
    <col min="11269" max="11269" width="9.75" style="290" customWidth="1"/>
    <col min="11270" max="11270" width="11.875" style="290" customWidth="1"/>
    <col min="11271" max="11271" width="8.75" style="290" customWidth="1"/>
    <col min="11272" max="11272" width="13.375" style="290" customWidth="1"/>
    <col min="11273" max="11273" width="13" style="290" customWidth="1"/>
    <col min="11274" max="11274" width="8.75" style="290" customWidth="1"/>
    <col min="11275" max="11275" width="15.125" style="290" customWidth="1"/>
    <col min="11276" max="11522" width="8" style="290"/>
    <col min="11523" max="11523" width="39" style="290" customWidth="1"/>
    <col min="11524" max="11524" width="14.375" style="290" customWidth="1"/>
    <col min="11525" max="11525" width="9.75" style="290" customWidth="1"/>
    <col min="11526" max="11526" width="11.875" style="290" customWidth="1"/>
    <col min="11527" max="11527" width="8.75" style="290" customWidth="1"/>
    <col min="11528" max="11528" width="13.375" style="290" customWidth="1"/>
    <col min="11529" max="11529" width="13" style="290" customWidth="1"/>
    <col min="11530" max="11530" width="8.75" style="290" customWidth="1"/>
    <col min="11531" max="11531" width="15.125" style="290" customWidth="1"/>
    <col min="11532" max="11778" width="8" style="290"/>
    <col min="11779" max="11779" width="39" style="290" customWidth="1"/>
    <col min="11780" max="11780" width="14.375" style="290" customWidth="1"/>
    <col min="11781" max="11781" width="9.75" style="290" customWidth="1"/>
    <col min="11782" max="11782" width="11.875" style="290" customWidth="1"/>
    <col min="11783" max="11783" width="8.75" style="290" customWidth="1"/>
    <col min="11784" max="11784" width="13.375" style="290" customWidth="1"/>
    <col min="11785" max="11785" width="13" style="290" customWidth="1"/>
    <col min="11786" max="11786" width="8.75" style="290" customWidth="1"/>
    <col min="11787" max="11787" width="15.125" style="290" customWidth="1"/>
    <col min="11788" max="12034" width="8" style="290"/>
    <col min="12035" max="12035" width="39" style="290" customWidth="1"/>
    <col min="12036" max="12036" width="14.375" style="290" customWidth="1"/>
    <col min="12037" max="12037" width="9.75" style="290" customWidth="1"/>
    <col min="12038" max="12038" width="11.875" style="290" customWidth="1"/>
    <col min="12039" max="12039" width="8.75" style="290" customWidth="1"/>
    <col min="12040" max="12040" width="13.375" style="290" customWidth="1"/>
    <col min="12041" max="12041" width="13" style="290" customWidth="1"/>
    <col min="12042" max="12042" width="8.75" style="290" customWidth="1"/>
    <col min="12043" max="12043" width="15.125" style="290" customWidth="1"/>
    <col min="12044" max="12290" width="8" style="290"/>
    <col min="12291" max="12291" width="39" style="290" customWidth="1"/>
    <col min="12292" max="12292" width="14.375" style="290" customWidth="1"/>
    <col min="12293" max="12293" width="9.75" style="290" customWidth="1"/>
    <col min="12294" max="12294" width="11.875" style="290" customWidth="1"/>
    <col min="12295" max="12295" width="8.75" style="290" customWidth="1"/>
    <col min="12296" max="12296" width="13.375" style="290" customWidth="1"/>
    <col min="12297" max="12297" width="13" style="290" customWidth="1"/>
    <col min="12298" max="12298" width="8.75" style="290" customWidth="1"/>
    <col min="12299" max="12299" width="15.125" style="290" customWidth="1"/>
    <col min="12300" max="12546" width="8" style="290"/>
    <col min="12547" max="12547" width="39" style="290" customWidth="1"/>
    <col min="12548" max="12548" width="14.375" style="290" customWidth="1"/>
    <col min="12549" max="12549" width="9.75" style="290" customWidth="1"/>
    <col min="12550" max="12550" width="11.875" style="290" customWidth="1"/>
    <col min="12551" max="12551" width="8.75" style="290" customWidth="1"/>
    <col min="12552" max="12552" width="13.375" style="290" customWidth="1"/>
    <col min="12553" max="12553" width="13" style="290" customWidth="1"/>
    <col min="12554" max="12554" width="8.75" style="290" customWidth="1"/>
    <col min="12555" max="12555" width="15.125" style="290" customWidth="1"/>
    <col min="12556" max="12802" width="8" style="290"/>
    <col min="12803" max="12803" width="39" style="290" customWidth="1"/>
    <col min="12804" max="12804" width="14.375" style="290" customWidth="1"/>
    <col min="12805" max="12805" width="9.75" style="290" customWidth="1"/>
    <col min="12806" max="12806" width="11.875" style="290" customWidth="1"/>
    <col min="12807" max="12807" width="8.75" style="290" customWidth="1"/>
    <col min="12808" max="12808" width="13.375" style="290" customWidth="1"/>
    <col min="12809" max="12809" width="13" style="290" customWidth="1"/>
    <col min="12810" max="12810" width="8.75" style="290" customWidth="1"/>
    <col min="12811" max="12811" width="15.125" style="290" customWidth="1"/>
    <col min="12812" max="13058" width="8" style="290"/>
    <col min="13059" max="13059" width="39" style="290" customWidth="1"/>
    <col min="13060" max="13060" width="14.375" style="290" customWidth="1"/>
    <col min="13061" max="13061" width="9.75" style="290" customWidth="1"/>
    <col min="13062" max="13062" width="11.875" style="290" customWidth="1"/>
    <col min="13063" max="13063" width="8.75" style="290" customWidth="1"/>
    <col min="13064" max="13064" width="13.375" style="290" customWidth="1"/>
    <col min="13065" max="13065" width="13" style="290" customWidth="1"/>
    <col min="13066" max="13066" width="8.75" style="290" customWidth="1"/>
    <col min="13067" max="13067" width="15.125" style="290" customWidth="1"/>
    <col min="13068" max="13314" width="8" style="290"/>
    <col min="13315" max="13315" width="39" style="290" customWidth="1"/>
    <col min="13316" max="13316" width="14.375" style="290" customWidth="1"/>
    <col min="13317" max="13317" width="9.75" style="290" customWidth="1"/>
    <col min="13318" max="13318" width="11.875" style="290" customWidth="1"/>
    <col min="13319" max="13319" width="8.75" style="290" customWidth="1"/>
    <col min="13320" max="13320" width="13.375" style="290" customWidth="1"/>
    <col min="13321" max="13321" width="13" style="290" customWidth="1"/>
    <col min="13322" max="13322" width="8.75" style="290" customWidth="1"/>
    <col min="13323" max="13323" width="15.125" style="290" customWidth="1"/>
    <col min="13324" max="13570" width="8" style="290"/>
    <col min="13571" max="13571" width="39" style="290" customWidth="1"/>
    <col min="13572" max="13572" width="14.375" style="290" customWidth="1"/>
    <col min="13573" max="13573" width="9.75" style="290" customWidth="1"/>
    <col min="13574" max="13574" width="11.875" style="290" customWidth="1"/>
    <col min="13575" max="13575" width="8.75" style="290" customWidth="1"/>
    <col min="13576" max="13576" width="13.375" style="290" customWidth="1"/>
    <col min="13577" max="13577" width="13" style="290" customWidth="1"/>
    <col min="13578" max="13578" width="8.75" style="290" customWidth="1"/>
    <col min="13579" max="13579" width="15.125" style="290" customWidth="1"/>
    <col min="13580" max="13826" width="8" style="290"/>
    <col min="13827" max="13827" width="39" style="290" customWidth="1"/>
    <col min="13828" max="13828" width="14.375" style="290" customWidth="1"/>
    <col min="13829" max="13829" width="9.75" style="290" customWidth="1"/>
    <col min="13830" max="13830" width="11.875" style="290" customWidth="1"/>
    <col min="13831" max="13831" width="8.75" style="290" customWidth="1"/>
    <col min="13832" max="13832" width="13.375" style="290" customWidth="1"/>
    <col min="13833" max="13833" width="13" style="290" customWidth="1"/>
    <col min="13834" max="13834" width="8.75" style="290" customWidth="1"/>
    <col min="13835" max="13835" width="15.125" style="290" customWidth="1"/>
    <col min="13836" max="14082" width="8" style="290"/>
    <col min="14083" max="14083" width="39" style="290" customWidth="1"/>
    <col min="14084" max="14084" width="14.375" style="290" customWidth="1"/>
    <col min="14085" max="14085" width="9.75" style="290" customWidth="1"/>
    <col min="14086" max="14086" width="11.875" style="290" customWidth="1"/>
    <col min="14087" max="14087" width="8.75" style="290" customWidth="1"/>
    <col min="14088" max="14088" width="13.375" style="290" customWidth="1"/>
    <col min="14089" max="14089" width="13" style="290" customWidth="1"/>
    <col min="14090" max="14090" width="8.75" style="290" customWidth="1"/>
    <col min="14091" max="14091" width="15.125" style="290" customWidth="1"/>
    <col min="14092" max="14338" width="8" style="290"/>
    <col min="14339" max="14339" width="39" style="290" customWidth="1"/>
    <col min="14340" max="14340" width="14.375" style="290" customWidth="1"/>
    <col min="14341" max="14341" width="9.75" style="290" customWidth="1"/>
    <col min="14342" max="14342" width="11.875" style="290" customWidth="1"/>
    <col min="14343" max="14343" width="8.75" style="290" customWidth="1"/>
    <col min="14344" max="14344" width="13.375" style="290" customWidth="1"/>
    <col min="14345" max="14345" width="13" style="290" customWidth="1"/>
    <col min="14346" max="14346" width="8.75" style="290" customWidth="1"/>
    <col min="14347" max="14347" width="15.125" style="290" customWidth="1"/>
    <col min="14348" max="14594" width="8" style="290"/>
    <col min="14595" max="14595" width="39" style="290" customWidth="1"/>
    <col min="14596" max="14596" width="14.375" style="290" customWidth="1"/>
    <col min="14597" max="14597" width="9.75" style="290" customWidth="1"/>
    <col min="14598" max="14598" width="11.875" style="290" customWidth="1"/>
    <col min="14599" max="14599" width="8.75" style="290" customWidth="1"/>
    <col min="14600" max="14600" width="13.375" style="290" customWidth="1"/>
    <col min="14601" max="14601" width="13" style="290" customWidth="1"/>
    <col min="14602" max="14602" width="8.75" style="290" customWidth="1"/>
    <col min="14603" max="14603" width="15.125" style="290" customWidth="1"/>
    <col min="14604" max="14850" width="8" style="290"/>
    <col min="14851" max="14851" width="39" style="290" customWidth="1"/>
    <col min="14852" max="14852" width="14.375" style="290" customWidth="1"/>
    <col min="14853" max="14853" width="9.75" style="290" customWidth="1"/>
    <col min="14854" max="14854" width="11.875" style="290" customWidth="1"/>
    <col min="14855" max="14855" width="8.75" style="290" customWidth="1"/>
    <col min="14856" max="14856" width="13.375" style="290" customWidth="1"/>
    <col min="14857" max="14857" width="13" style="290" customWidth="1"/>
    <col min="14858" max="14858" width="8.75" style="290" customWidth="1"/>
    <col min="14859" max="14859" width="15.125" style="290" customWidth="1"/>
    <col min="14860" max="15106" width="8" style="290"/>
    <col min="15107" max="15107" width="39" style="290" customWidth="1"/>
    <col min="15108" max="15108" width="14.375" style="290" customWidth="1"/>
    <col min="15109" max="15109" width="9.75" style="290" customWidth="1"/>
    <col min="15110" max="15110" width="11.875" style="290" customWidth="1"/>
    <col min="15111" max="15111" width="8.75" style="290" customWidth="1"/>
    <col min="15112" max="15112" width="13.375" style="290" customWidth="1"/>
    <col min="15113" max="15113" width="13" style="290" customWidth="1"/>
    <col min="15114" max="15114" width="8.75" style="290" customWidth="1"/>
    <col min="15115" max="15115" width="15.125" style="290" customWidth="1"/>
    <col min="15116" max="15362" width="8" style="290"/>
    <col min="15363" max="15363" width="39" style="290" customWidth="1"/>
    <col min="15364" max="15364" width="14.375" style="290" customWidth="1"/>
    <col min="15365" max="15365" width="9.75" style="290" customWidth="1"/>
    <col min="15366" max="15366" width="11.875" style="290" customWidth="1"/>
    <col min="15367" max="15367" width="8.75" style="290" customWidth="1"/>
    <col min="15368" max="15368" width="13.375" style="290" customWidth="1"/>
    <col min="15369" max="15369" width="13" style="290" customWidth="1"/>
    <col min="15370" max="15370" width="8.75" style="290" customWidth="1"/>
    <col min="15371" max="15371" width="15.125" style="290" customWidth="1"/>
    <col min="15372" max="15618" width="8" style="290"/>
    <col min="15619" max="15619" width="39" style="290" customWidth="1"/>
    <col min="15620" max="15620" width="14.375" style="290" customWidth="1"/>
    <col min="15621" max="15621" width="9.75" style="290" customWidth="1"/>
    <col min="15622" max="15622" width="11.875" style="290" customWidth="1"/>
    <col min="15623" max="15623" width="8.75" style="290" customWidth="1"/>
    <col min="15624" max="15624" width="13.375" style="290" customWidth="1"/>
    <col min="15625" max="15625" width="13" style="290" customWidth="1"/>
    <col min="15626" max="15626" width="8.75" style="290" customWidth="1"/>
    <col min="15627" max="15627" width="15.125" style="290" customWidth="1"/>
    <col min="15628" max="15874" width="8" style="290"/>
    <col min="15875" max="15875" width="39" style="290" customWidth="1"/>
    <col min="15876" max="15876" width="14.375" style="290" customWidth="1"/>
    <col min="15877" max="15877" width="9.75" style="290" customWidth="1"/>
    <col min="15878" max="15878" width="11.875" style="290" customWidth="1"/>
    <col min="15879" max="15879" width="8.75" style="290" customWidth="1"/>
    <col min="15880" max="15880" width="13.375" style="290" customWidth="1"/>
    <col min="15881" max="15881" width="13" style="290" customWidth="1"/>
    <col min="15882" max="15882" width="8.75" style="290" customWidth="1"/>
    <col min="15883" max="15883" width="15.125" style="290" customWidth="1"/>
    <col min="15884" max="16130" width="8" style="290"/>
    <col min="16131" max="16131" width="39" style="290" customWidth="1"/>
    <col min="16132" max="16132" width="14.375" style="290" customWidth="1"/>
    <col min="16133" max="16133" width="9.75" style="290" customWidth="1"/>
    <col min="16134" max="16134" width="11.875" style="290" customWidth="1"/>
    <col min="16135" max="16135" width="8.75" style="290" customWidth="1"/>
    <col min="16136" max="16136" width="13.375" style="290" customWidth="1"/>
    <col min="16137" max="16137" width="13" style="290" customWidth="1"/>
    <col min="16138" max="16138" width="8.75" style="290" customWidth="1"/>
    <col min="16139" max="16139" width="15.125" style="290" customWidth="1"/>
    <col min="16140" max="16384" width="8" style="290"/>
  </cols>
  <sheetData>
    <row r="1" spans="1:12" ht="20.100000000000001" customHeight="1" x14ac:dyDescent="0.25">
      <c r="A1" s="252" t="s">
        <v>398</v>
      </c>
      <c r="B1" s="252"/>
      <c r="C1" s="252"/>
      <c r="D1" s="252"/>
      <c r="E1" s="252"/>
      <c r="F1" s="379"/>
      <c r="G1" s="380" t="s">
        <v>921</v>
      </c>
      <c r="L1" s="289"/>
    </row>
    <row r="2" spans="1:12" ht="20.100000000000001" customHeight="1" x14ac:dyDescent="0.25">
      <c r="A2" s="252" t="s">
        <v>190</v>
      </c>
      <c r="B2" s="252"/>
      <c r="C2" s="252"/>
      <c r="D2" s="252"/>
      <c r="E2" s="252"/>
      <c r="F2" s="379"/>
      <c r="G2" s="379"/>
      <c r="H2" s="402"/>
      <c r="I2" s="403"/>
      <c r="J2" s="403"/>
      <c r="K2" s="289"/>
      <c r="L2" s="289"/>
    </row>
    <row r="3" spans="1:12" ht="20.100000000000001" customHeight="1" x14ac:dyDescent="0.25">
      <c r="A3" s="382"/>
      <c r="B3" s="382"/>
      <c r="C3" s="382"/>
      <c r="D3" s="382"/>
      <c r="E3" s="382"/>
      <c r="F3" s="382"/>
      <c r="G3" s="382"/>
      <c r="H3" s="257"/>
      <c r="I3" s="404"/>
      <c r="J3" s="404"/>
      <c r="K3" s="289"/>
      <c r="L3" s="289"/>
    </row>
    <row r="4" spans="1:12" ht="21" customHeight="1" x14ac:dyDescent="0.25">
      <c r="A4" s="383" t="s">
        <v>339</v>
      </c>
      <c r="B4" s="384">
        <v>2012</v>
      </c>
      <c r="C4" s="384"/>
      <c r="D4" s="385">
        <v>2013</v>
      </c>
      <c r="E4" s="383"/>
      <c r="F4" s="222">
        <v>2014</v>
      </c>
      <c r="G4" s="222"/>
      <c r="H4" s="257"/>
      <c r="I4" s="404"/>
      <c r="J4" s="404"/>
      <c r="K4" s="289"/>
      <c r="L4" s="289"/>
    </row>
    <row r="5" spans="1:12" ht="20.100000000000001" customHeight="1" x14ac:dyDescent="0.25">
      <c r="A5" s="405" t="s">
        <v>399</v>
      </c>
      <c r="B5" s="406">
        <v>39559</v>
      </c>
      <c r="C5" s="406"/>
      <c r="D5" s="406">
        <v>69925</v>
      </c>
      <c r="E5" s="406"/>
      <c r="F5" s="406">
        <v>56425</v>
      </c>
      <c r="G5" s="407"/>
      <c r="H5" s="257"/>
      <c r="I5" s="404"/>
      <c r="J5" s="404"/>
      <c r="K5" s="289"/>
      <c r="L5" s="289"/>
    </row>
    <row r="6" spans="1:12" ht="20.100000000000001" customHeight="1" x14ac:dyDescent="0.25">
      <c r="A6" s="408" t="s">
        <v>400</v>
      </c>
      <c r="B6" s="409">
        <v>79190</v>
      </c>
      <c r="C6" s="409"/>
      <c r="D6" s="409">
        <v>97562</v>
      </c>
      <c r="E6" s="410"/>
      <c r="F6" s="389" t="s">
        <v>401</v>
      </c>
      <c r="G6" s="411"/>
      <c r="H6" s="257"/>
      <c r="I6" s="404"/>
      <c r="J6" s="404"/>
      <c r="K6" s="289"/>
      <c r="L6" s="289"/>
    </row>
    <row r="7" spans="1:12" ht="20.100000000000001" customHeight="1" x14ac:dyDescent="0.25">
      <c r="A7" s="408" t="s">
        <v>402</v>
      </c>
      <c r="B7" s="409">
        <v>10186</v>
      </c>
      <c r="C7" s="409"/>
      <c r="D7" s="409" t="s">
        <v>403</v>
      </c>
      <c r="E7" s="410"/>
      <c r="F7" s="389" t="s">
        <v>404</v>
      </c>
      <c r="G7" s="411"/>
      <c r="H7" s="257"/>
      <c r="I7" s="404"/>
      <c r="J7" s="404"/>
      <c r="K7" s="289"/>
      <c r="L7" s="289"/>
    </row>
    <row r="8" spans="1:12" ht="20.100000000000001" customHeight="1" x14ac:dyDescent="0.25">
      <c r="A8" s="412" t="s">
        <v>405</v>
      </c>
      <c r="B8" s="413">
        <v>40000</v>
      </c>
      <c r="C8" s="413"/>
      <c r="D8" s="413" t="s">
        <v>406</v>
      </c>
      <c r="E8" s="399"/>
      <c r="F8" s="414" t="s">
        <v>407</v>
      </c>
      <c r="G8" s="415"/>
      <c r="H8" s="257"/>
      <c r="I8" s="404"/>
      <c r="J8" s="404"/>
      <c r="K8" s="289"/>
      <c r="L8" s="289"/>
    </row>
    <row r="9" spans="1:12" ht="15" customHeight="1" x14ac:dyDescent="0.25">
      <c r="A9" s="401"/>
      <c r="B9" s="401"/>
      <c r="C9" s="401"/>
      <c r="D9" s="401"/>
      <c r="E9" s="401"/>
      <c r="F9" s="401"/>
      <c r="G9" s="382"/>
      <c r="H9" s="257"/>
      <c r="I9" s="404"/>
      <c r="J9" s="404"/>
      <c r="K9" s="289"/>
      <c r="L9" s="289"/>
    </row>
    <row r="10" spans="1:12" ht="36" customHeight="1" x14ac:dyDescent="0.25">
      <c r="A10" s="1580" t="s">
        <v>408</v>
      </c>
      <c r="B10" s="1581"/>
      <c r="C10" s="1581"/>
      <c r="D10" s="1581"/>
      <c r="E10" s="1581"/>
      <c r="F10" s="1581"/>
      <c r="G10" s="1581"/>
      <c r="H10" s="257"/>
      <c r="I10" s="404"/>
      <c r="J10" s="404"/>
      <c r="K10" s="289"/>
      <c r="L10" s="289"/>
    </row>
    <row r="11" spans="1:12" ht="48" customHeight="1" x14ac:dyDescent="0.25">
      <c r="A11" s="1582" t="s">
        <v>409</v>
      </c>
      <c r="B11" s="1583"/>
      <c r="C11" s="1583"/>
      <c r="D11" s="1583"/>
      <c r="E11" s="1583"/>
      <c r="F11" s="1583"/>
      <c r="G11" s="1583"/>
      <c r="H11" s="257"/>
      <c r="I11" s="404"/>
      <c r="J11" s="404"/>
      <c r="K11" s="289"/>
      <c r="L11" s="289"/>
    </row>
    <row r="12" spans="1:12" ht="33" customHeight="1" x14ac:dyDescent="0.25">
      <c r="A12" s="1584" t="s">
        <v>410</v>
      </c>
      <c r="B12" s="1585"/>
      <c r="C12" s="1585"/>
      <c r="D12" s="1585"/>
      <c r="E12" s="1585"/>
      <c r="F12" s="1585"/>
      <c r="G12" s="1585"/>
      <c r="H12" s="257"/>
      <c r="I12" s="404"/>
      <c r="J12" s="404"/>
      <c r="K12" s="289"/>
      <c r="L12" s="289"/>
    </row>
    <row r="13" spans="1:12" ht="51" customHeight="1" x14ac:dyDescent="0.25">
      <c r="A13" s="1582" t="s">
        <v>411</v>
      </c>
      <c r="B13" s="1583"/>
      <c r="C13" s="1583"/>
      <c r="D13" s="1583"/>
      <c r="E13" s="1583"/>
      <c r="F13" s="1583"/>
      <c r="G13" s="1583"/>
      <c r="H13" s="257"/>
      <c r="I13" s="404"/>
      <c r="J13" s="404"/>
      <c r="K13" s="289"/>
      <c r="L13" s="289"/>
    </row>
    <row r="14" spans="1:12" ht="17.25" customHeight="1" x14ac:dyDescent="0.25">
      <c r="A14" s="1563" t="s">
        <v>345</v>
      </c>
      <c r="B14" s="1563"/>
      <c r="C14" s="1563"/>
      <c r="D14" s="1563"/>
      <c r="E14" s="1563"/>
      <c r="F14" s="1563"/>
      <c r="G14" s="1563"/>
      <c r="H14" s="416"/>
      <c r="I14" s="416"/>
      <c r="J14" s="416"/>
      <c r="K14" s="416"/>
    </row>
    <row r="15" spans="1:12" ht="14.25" customHeight="1" x14ac:dyDescent="0.25">
      <c r="A15" s="246"/>
      <c r="B15" s="298"/>
      <c r="C15" s="298"/>
      <c r="D15" s="298"/>
      <c r="E15" s="298"/>
      <c r="G15" s="299"/>
      <c r="H15" s="417"/>
      <c r="I15" s="418"/>
      <c r="J15" s="419"/>
      <c r="K15" s="289"/>
    </row>
    <row r="16" spans="1:12" ht="15" customHeight="1" x14ac:dyDescent="0.25">
      <c r="A16" s="246"/>
      <c r="B16" s="298"/>
      <c r="C16" s="298"/>
      <c r="D16" s="298"/>
      <c r="E16" s="298"/>
      <c r="G16" s="299"/>
      <c r="H16" s="417"/>
      <c r="I16" s="418"/>
      <c r="J16" s="419"/>
      <c r="K16" s="289"/>
    </row>
    <row r="17" spans="1:12" ht="14.25" customHeight="1" x14ac:dyDescent="0.25">
      <c r="A17" s="246"/>
      <c r="B17" s="298"/>
      <c r="C17" s="298"/>
      <c r="D17" s="298"/>
      <c r="E17" s="298"/>
      <c r="G17" s="299"/>
      <c r="H17" s="417"/>
      <c r="I17" s="418"/>
      <c r="J17" s="419"/>
      <c r="K17" s="289"/>
    </row>
    <row r="18" spans="1:12" ht="14.25" customHeight="1" x14ac:dyDescent="0.25">
      <c r="A18" s="246"/>
      <c r="B18" s="298"/>
      <c r="C18" s="298"/>
      <c r="D18" s="298"/>
      <c r="E18" s="298"/>
      <c r="G18" s="299"/>
      <c r="H18" s="417"/>
      <c r="I18" s="418"/>
      <c r="J18" s="419"/>
      <c r="K18" s="289"/>
    </row>
    <row r="19" spans="1:12" ht="14.25" customHeight="1" x14ac:dyDescent="0.25">
      <c r="A19" s="246"/>
      <c r="B19" s="298"/>
      <c r="C19" s="298"/>
      <c r="D19" s="298"/>
      <c r="E19" s="298"/>
      <c r="G19" s="299"/>
      <c r="H19" s="417"/>
      <c r="I19" s="418"/>
      <c r="J19" s="419"/>
      <c r="K19" s="289"/>
    </row>
    <row r="20" spans="1:12" ht="14.25" customHeight="1" x14ac:dyDescent="0.25">
      <c r="A20" s="246"/>
      <c r="B20" s="298"/>
      <c r="C20" s="298"/>
      <c r="D20" s="298"/>
      <c r="E20" s="298"/>
      <c r="G20" s="299"/>
      <c r="H20" s="417"/>
      <c r="I20" s="418"/>
      <c r="J20" s="419"/>
      <c r="K20" s="289"/>
    </row>
    <row r="21" spans="1:12" ht="14.25" customHeight="1" x14ac:dyDescent="0.25">
      <c r="A21" s="246"/>
      <c r="B21" s="298"/>
      <c r="C21" s="298"/>
      <c r="D21" s="298"/>
      <c r="E21" s="298"/>
      <c r="G21" s="299"/>
      <c r="H21" s="417"/>
      <c r="I21" s="418"/>
      <c r="J21" s="419"/>
      <c r="K21" s="289"/>
    </row>
    <row r="22" spans="1:12" s="420" customFormat="1" ht="14.25" customHeight="1" x14ac:dyDescent="0.25">
      <c r="A22" s="246"/>
      <c r="B22" s="418"/>
      <c r="C22" s="418"/>
      <c r="D22" s="418"/>
      <c r="E22" s="418"/>
      <c r="G22" s="421"/>
      <c r="H22" s="422"/>
      <c r="I22" s="418"/>
      <c r="J22" s="423"/>
      <c r="K22" s="424"/>
    </row>
    <row r="23" spans="1:12" x14ac:dyDescent="0.25">
      <c r="A23" s="289"/>
      <c r="B23" s="289"/>
      <c r="C23" s="289"/>
      <c r="D23" s="289"/>
      <c r="E23" s="289"/>
      <c r="F23" s="289"/>
      <c r="G23" s="289"/>
      <c r="H23" s="289"/>
      <c r="I23" s="289"/>
      <c r="J23" s="289"/>
      <c r="K23" s="289"/>
      <c r="L23" s="289"/>
    </row>
    <row r="24" spans="1:12" x14ac:dyDescent="0.25">
      <c r="A24" s="425"/>
      <c r="B24" s="289"/>
      <c r="C24" s="289"/>
      <c r="D24" s="289"/>
      <c r="E24" s="289"/>
      <c r="F24" s="289"/>
      <c r="G24" s="289"/>
      <c r="H24" s="289"/>
      <c r="I24" s="289"/>
      <c r="J24" s="289"/>
      <c r="K24" s="289"/>
      <c r="L24" s="289"/>
    </row>
    <row r="25" spans="1:12" x14ac:dyDescent="0.25">
      <c r="A25" s="426"/>
      <c r="B25" s="289"/>
      <c r="C25" s="289"/>
      <c r="D25" s="289"/>
      <c r="E25" s="289"/>
      <c r="F25" s="289"/>
      <c r="G25" s="289"/>
      <c r="H25" s="289"/>
      <c r="I25" s="289"/>
      <c r="J25" s="289"/>
      <c r="K25" s="289"/>
      <c r="L25" s="289"/>
    </row>
    <row r="26" spans="1:12" x14ac:dyDescent="0.25">
      <c r="A26" s="289"/>
      <c r="B26" s="289"/>
      <c r="C26" s="289"/>
      <c r="D26" s="289"/>
      <c r="E26" s="289"/>
      <c r="F26" s="289"/>
      <c r="G26" s="289"/>
      <c r="H26" s="289"/>
      <c r="I26" s="289"/>
      <c r="J26" s="289"/>
      <c r="K26" s="289"/>
      <c r="L26" s="289"/>
    </row>
    <row r="27" spans="1:12" x14ac:dyDescent="0.25">
      <c r="A27" s="289"/>
      <c r="B27" s="289"/>
      <c r="C27" s="289"/>
      <c r="D27" s="289"/>
      <c r="E27" s="289"/>
      <c r="F27" s="289"/>
      <c r="G27" s="289"/>
      <c r="H27" s="289"/>
      <c r="I27" s="289"/>
      <c r="J27" s="289"/>
      <c r="K27" s="289"/>
      <c r="L27" s="289"/>
    </row>
    <row r="28" spans="1:12" x14ac:dyDescent="0.25">
      <c r="A28" s="289"/>
      <c r="B28" s="289"/>
      <c r="C28" s="289"/>
      <c r="D28" s="289"/>
      <c r="E28" s="289"/>
      <c r="F28" s="289"/>
      <c r="G28" s="289"/>
      <c r="H28" s="289"/>
      <c r="I28" s="289"/>
      <c r="J28" s="289"/>
      <c r="K28" s="289"/>
      <c r="L28" s="289"/>
    </row>
    <row r="29" spans="1:12" x14ac:dyDescent="0.25">
      <c r="A29" s="289"/>
      <c r="B29" s="289"/>
      <c r="C29" s="289"/>
      <c r="D29" s="289"/>
      <c r="E29" s="289"/>
      <c r="F29" s="289"/>
      <c r="G29" s="289"/>
      <c r="H29" s="289"/>
      <c r="I29" s="289"/>
      <c r="J29" s="289"/>
      <c r="K29" s="289"/>
      <c r="L29" s="289"/>
    </row>
    <row r="30" spans="1:12" x14ac:dyDescent="0.25">
      <c r="A30" s="289"/>
      <c r="B30" s="289"/>
      <c r="C30" s="289"/>
      <c r="D30" s="289"/>
      <c r="E30" s="289"/>
      <c r="F30" s="289"/>
      <c r="G30" s="289"/>
      <c r="H30" s="289"/>
      <c r="I30" s="289"/>
      <c r="J30" s="289"/>
      <c r="K30" s="289"/>
      <c r="L30" s="289"/>
    </row>
    <row r="31" spans="1:12" x14ac:dyDescent="0.25">
      <c r="A31" s="289"/>
      <c r="B31" s="289"/>
      <c r="C31" s="289"/>
      <c r="D31" s="289"/>
      <c r="E31" s="289"/>
      <c r="F31" s="289"/>
      <c r="G31" s="289"/>
      <c r="H31" s="289"/>
      <c r="I31" s="289"/>
      <c r="J31" s="289"/>
      <c r="K31" s="289"/>
      <c r="L31" s="289"/>
    </row>
  </sheetData>
  <mergeCells count="5">
    <mergeCell ref="A10:G10"/>
    <mergeCell ref="A11:G11"/>
    <mergeCell ref="A12:G12"/>
    <mergeCell ref="A13:G13"/>
    <mergeCell ref="A14:G14"/>
  </mergeCells>
  <printOptions horizontalCentered="1" verticalCentered="1"/>
  <pageMargins left="0.98425196850393704" right="0.39370078740157483" top="0.39370078740157483" bottom="0.39370078740157483" header="0" footer="0.19685039370078741"/>
  <pageSetup paperSize="5" scale="90" orientation="landscape" r:id="rId1"/>
  <headerFooter>
    <oddFooter>&amp;R290</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L46"/>
  <sheetViews>
    <sheetView showGridLines="0" view="pageBreakPreview" zoomScaleNormal="100" zoomScaleSheetLayoutView="100" workbookViewId="0">
      <selection activeCell="I8" sqref="I8"/>
    </sheetView>
  </sheetViews>
  <sheetFormatPr baseColWidth="10" defaultColWidth="8" defaultRowHeight="15" x14ac:dyDescent="0.25"/>
  <cols>
    <col min="1" max="1" width="44.375" style="290" customWidth="1"/>
    <col min="2" max="2" width="18.125" style="290" customWidth="1"/>
    <col min="3" max="3" width="3.25" style="290" customWidth="1"/>
    <col min="4" max="4" width="18.125" style="290" customWidth="1"/>
    <col min="5" max="5" width="3.25" style="290" customWidth="1"/>
    <col min="6" max="6" width="18.125" style="290" customWidth="1"/>
    <col min="7" max="7" width="3.25" style="290" customWidth="1"/>
    <col min="8" max="8" width="8.75" style="290" customWidth="1"/>
    <col min="9" max="9" width="15.125" style="290" customWidth="1"/>
    <col min="10" max="256" width="8" style="290"/>
    <col min="257" max="257" width="39" style="290" customWidth="1"/>
    <col min="258" max="258" width="13.875" style="290" customWidth="1"/>
    <col min="259" max="259" width="9.75" style="290" customWidth="1"/>
    <col min="260" max="260" width="12.5" style="290" customWidth="1"/>
    <col min="261" max="261" width="8.75" style="290" customWidth="1"/>
    <col min="262" max="262" width="13.375" style="290" customWidth="1"/>
    <col min="263" max="263" width="13" style="290" customWidth="1"/>
    <col min="264" max="264" width="8.75" style="290" customWidth="1"/>
    <col min="265" max="265" width="15.125" style="290" customWidth="1"/>
    <col min="266" max="512" width="8" style="290"/>
    <col min="513" max="513" width="39" style="290" customWidth="1"/>
    <col min="514" max="514" width="13.875" style="290" customWidth="1"/>
    <col min="515" max="515" width="9.75" style="290" customWidth="1"/>
    <col min="516" max="516" width="12.5" style="290" customWidth="1"/>
    <col min="517" max="517" width="8.75" style="290" customWidth="1"/>
    <col min="518" max="518" width="13.375" style="290" customWidth="1"/>
    <col min="519" max="519" width="13" style="290" customWidth="1"/>
    <col min="520" max="520" width="8.75" style="290" customWidth="1"/>
    <col min="521" max="521" width="15.125" style="290" customWidth="1"/>
    <col min="522" max="768" width="8" style="290"/>
    <col min="769" max="769" width="39" style="290" customWidth="1"/>
    <col min="770" max="770" width="13.875" style="290" customWidth="1"/>
    <col min="771" max="771" width="9.75" style="290" customWidth="1"/>
    <col min="772" max="772" width="12.5" style="290" customWidth="1"/>
    <col min="773" max="773" width="8.75" style="290" customWidth="1"/>
    <col min="774" max="774" width="13.375" style="290" customWidth="1"/>
    <col min="775" max="775" width="13" style="290" customWidth="1"/>
    <col min="776" max="776" width="8.75" style="290" customWidth="1"/>
    <col min="777" max="777" width="15.125" style="290" customWidth="1"/>
    <col min="778" max="1024" width="8" style="290"/>
    <col min="1025" max="1025" width="39" style="290" customWidth="1"/>
    <col min="1026" max="1026" width="13.875" style="290" customWidth="1"/>
    <col min="1027" max="1027" width="9.75" style="290" customWidth="1"/>
    <col min="1028" max="1028" width="12.5" style="290" customWidth="1"/>
    <col min="1029" max="1029" width="8.75" style="290" customWidth="1"/>
    <col min="1030" max="1030" width="13.375" style="290" customWidth="1"/>
    <col min="1031" max="1031" width="13" style="290" customWidth="1"/>
    <col min="1032" max="1032" width="8.75" style="290" customWidth="1"/>
    <col min="1033" max="1033" width="15.125" style="290" customWidth="1"/>
    <col min="1034" max="1280" width="8" style="290"/>
    <col min="1281" max="1281" width="39" style="290" customWidth="1"/>
    <col min="1282" max="1282" width="13.875" style="290" customWidth="1"/>
    <col min="1283" max="1283" width="9.75" style="290" customWidth="1"/>
    <col min="1284" max="1284" width="12.5" style="290" customWidth="1"/>
    <col min="1285" max="1285" width="8.75" style="290" customWidth="1"/>
    <col min="1286" max="1286" width="13.375" style="290" customWidth="1"/>
    <col min="1287" max="1287" width="13" style="290" customWidth="1"/>
    <col min="1288" max="1288" width="8.75" style="290" customWidth="1"/>
    <col min="1289" max="1289" width="15.125" style="290" customWidth="1"/>
    <col min="1290" max="1536" width="8" style="290"/>
    <col min="1537" max="1537" width="39" style="290" customWidth="1"/>
    <col min="1538" max="1538" width="13.875" style="290" customWidth="1"/>
    <col min="1539" max="1539" width="9.75" style="290" customWidth="1"/>
    <col min="1540" max="1540" width="12.5" style="290" customWidth="1"/>
    <col min="1541" max="1541" width="8.75" style="290" customWidth="1"/>
    <col min="1542" max="1542" width="13.375" style="290" customWidth="1"/>
    <col min="1543" max="1543" width="13" style="290" customWidth="1"/>
    <col min="1544" max="1544" width="8.75" style="290" customWidth="1"/>
    <col min="1545" max="1545" width="15.125" style="290" customWidth="1"/>
    <col min="1546" max="1792" width="8" style="290"/>
    <col min="1793" max="1793" width="39" style="290" customWidth="1"/>
    <col min="1794" max="1794" width="13.875" style="290" customWidth="1"/>
    <col min="1795" max="1795" width="9.75" style="290" customWidth="1"/>
    <col min="1796" max="1796" width="12.5" style="290" customWidth="1"/>
    <col min="1797" max="1797" width="8.75" style="290" customWidth="1"/>
    <col min="1798" max="1798" width="13.375" style="290" customWidth="1"/>
    <col min="1799" max="1799" width="13" style="290" customWidth="1"/>
    <col min="1800" max="1800" width="8.75" style="290" customWidth="1"/>
    <col min="1801" max="1801" width="15.125" style="290" customWidth="1"/>
    <col min="1802" max="2048" width="8" style="290"/>
    <col min="2049" max="2049" width="39" style="290" customWidth="1"/>
    <col min="2050" max="2050" width="13.875" style="290" customWidth="1"/>
    <col min="2051" max="2051" width="9.75" style="290" customWidth="1"/>
    <col min="2052" max="2052" width="12.5" style="290" customWidth="1"/>
    <col min="2053" max="2053" width="8.75" style="290" customWidth="1"/>
    <col min="2054" max="2054" width="13.375" style="290" customWidth="1"/>
    <col min="2055" max="2055" width="13" style="290" customWidth="1"/>
    <col min="2056" max="2056" width="8.75" style="290" customWidth="1"/>
    <col min="2057" max="2057" width="15.125" style="290" customWidth="1"/>
    <col min="2058" max="2304" width="8" style="290"/>
    <col min="2305" max="2305" width="39" style="290" customWidth="1"/>
    <col min="2306" max="2306" width="13.875" style="290" customWidth="1"/>
    <col min="2307" max="2307" width="9.75" style="290" customWidth="1"/>
    <col min="2308" max="2308" width="12.5" style="290" customWidth="1"/>
    <col min="2309" max="2309" width="8.75" style="290" customWidth="1"/>
    <col min="2310" max="2310" width="13.375" style="290" customWidth="1"/>
    <col min="2311" max="2311" width="13" style="290" customWidth="1"/>
    <col min="2312" max="2312" width="8.75" style="290" customWidth="1"/>
    <col min="2313" max="2313" width="15.125" style="290" customWidth="1"/>
    <col min="2314" max="2560" width="8" style="290"/>
    <col min="2561" max="2561" width="39" style="290" customWidth="1"/>
    <col min="2562" max="2562" width="13.875" style="290" customWidth="1"/>
    <col min="2563" max="2563" width="9.75" style="290" customWidth="1"/>
    <col min="2564" max="2564" width="12.5" style="290" customWidth="1"/>
    <col min="2565" max="2565" width="8.75" style="290" customWidth="1"/>
    <col min="2566" max="2566" width="13.375" style="290" customWidth="1"/>
    <col min="2567" max="2567" width="13" style="290" customWidth="1"/>
    <col min="2568" max="2568" width="8.75" style="290" customWidth="1"/>
    <col min="2569" max="2569" width="15.125" style="290" customWidth="1"/>
    <col min="2570" max="2816" width="8" style="290"/>
    <col min="2817" max="2817" width="39" style="290" customWidth="1"/>
    <col min="2818" max="2818" width="13.875" style="290" customWidth="1"/>
    <col min="2819" max="2819" width="9.75" style="290" customWidth="1"/>
    <col min="2820" max="2820" width="12.5" style="290" customWidth="1"/>
    <col min="2821" max="2821" width="8.75" style="290" customWidth="1"/>
    <col min="2822" max="2822" width="13.375" style="290" customWidth="1"/>
    <col min="2823" max="2823" width="13" style="290" customWidth="1"/>
    <col min="2824" max="2824" width="8.75" style="290" customWidth="1"/>
    <col min="2825" max="2825" width="15.125" style="290" customWidth="1"/>
    <col min="2826" max="3072" width="8" style="290"/>
    <col min="3073" max="3073" width="39" style="290" customWidth="1"/>
    <col min="3074" max="3074" width="13.875" style="290" customWidth="1"/>
    <col min="3075" max="3075" width="9.75" style="290" customWidth="1"/>
    <col min="3076" max="3076" width="12.5" style="290" customWidth="1"/>
    <col min="3077" max="3077" width="8.75" style="290" customWidth="1"/>
    <col min="3078" max="3078" width="13.375" style="290" customWidth="1"/>
    <col min="3079" max="3079" width="13" style="290" customWidth="1"/>
    <col min="3080" max="3080" width="8.75" style="290" customWidth="1"/>
    <col min="3081" max="3081" width="15.125" style="290" customWidth="1"/>
    <col min="3082" max="3328" width="8" style="290"/>
    <col min="3329" max="3329" width="39" style="290" customWidth="1"/>
    <col min="3330" max="3330" width="13.875" style="290" customWidth="1"/>
    <col min="3331" max="3331" width="9.75" style="290" customWidth="1"/>
    <col min="3332" max="3332" width="12.5" style="290" customWidth="1"/>
    <col min="3333" max="3333" width="8.75" style="290" customWidth="1"/>
    <col min="3334" max="3334" width="13.375" style="290" customWidth="1"/>
    <col min="3335" max="3335" width="13" style="290" customWidth="1"/>
    <col min="3336" max="3336" width="8.75" style="290" customWidth="1"/>
    <col min="3337" max="3337" width="15.125" style="290" customWidth="1"/>
    <col min="3338" max="3584" width="8" style="290"/>
    <col min="3585" max="3585" width="39" style="290" customWidth="1"/>
    <col min="3586" max="3586" width="13.875" style="290" customWidth="1"/>
    <col min="3587" max="3587" width="9.75" style="290" customWidth="1"/>
    <col min="3588" max="3588" width="12.5" style="290" customWidth="1"/>
    <col min="3589" max="3589" width="8.75" style="290" customWidth="1"/>
    <col min="3590" max="3590" width="13.375" style="290" customWidth="1"/>
    <col min="3591" max="3591" width="13" style="290" customWidth="1"/>
    <col min="3592" max="3592" width="8.75" style="290" customWidth="1"/>
    <col min="3593" max="3593" width="15.125" style="290" customWidth="1"/>
    <col min="3594" max="3840" width="8" style="290"/>
    <col min="3841" max="3841" width="39" style="290" customWidth="1"/>
    <col min="3842" max="3842" width="13.875" style="290" customWidth="1"/>
    <col min="3843" max="3843" width="9.75" style="290" customWidth="1"/>
    <col min="3844" max="3844" width="12.5" style="290" customWidth="1"/>
    <col min="3845" max="3845" width="8.75" style="290" customWidth="1"/>
    <col min="3846" max="3846" width="13.375" style="290" customWidth="1"/>
    <col min="3847" max="3847" width="13" style="290" customWidth="1"/>
    <col min="3848" max="3848" width="8.75" style="290" customWidth="1"/>
    <col min="3849" max="3849" width="15.125" style="290" customWidth="1"/>
    <col min="3850" max="4096" width="8" style="290"/>
    <col min="4097" max="4097" width="39" style="290" customWidth="1"/>
    <col min="4098" max="4098" width="13.875" style="290" customWidth="1"/>
    <col min="4099" max="4099" width="9.75" style="290" customWidth="1"/>
    <col min="4100" max="4100" width="12.5" style="290" customWidth="1"/>
    <col min="4101" max="4101" width="8.75" style="290" customWidth="1"/>
    <col min="4102" max="4102" width="13.375" style="290" customWidth="1"/>
    <col min="4103" max="4103" width="13" style="290" customWidth="1"/>
    <col min="4104" max="4104" width="8.75" style="290" customWidth="1"/>
    <col min="4105" max="4105" width="15.125" style="290" customWidth="1"/>
    <col min="4106" max="4352" width="8" style="290"/>
    <col min="4353" max="4353" width="39" style="290" customWidth="1"/>
    <col min="4354" max="4354" width="13.875" style="290" customWidth="1"/>
    <col min="4355" max="4355" width="9.75" style="290" customWidth="1"/>
    <col min="4356" max="4356" width="12.5" style="290" customWidth="1"/>
    <col min="4357" max="4357" width="8.75" style="290" customWidth="1"/>
    <col min="4358" max="4358" width="13.375" style="290" customWidth="1"/>
    <col min="4359" max="4359" width="13" style="290" customWidth="1"/>
    <col min="4360" max="4360" width="8.75" style="290" customWidth="1"/>
    <col min="4361" max="4361" width="15.125" style="290" customWidth="1"/>
    <col min="4362" max="4608" width="8" style="290"/>
    <col min="4609" max="4609" width="39" style="290" customWidth="1"/>
    <col min="4610" max="4610" width="13.875" style="290" customWidth="1"/>
    <col min="4611" max="4611" width="9.75" style="290" customWidth="1"/>
    <col min="4612" max="4612" width="12.5" style="290" customWidth="1"/>
    <col min="4613" max="4613" width="8.75" style="290" customWidth="1"/>
    <col min="4614" max="4614" width="13.375" style="290" customWidth="1"/>
    <col min="4615" max="4615" width="13" style="290" customWidth="1"/>
    <col min="4616" max="4616" width="8.75" style="290" customWidth="1"/>
    <col min="4617" max="4617" width="15.125" style="290" customWidth="1"/>
    <col min="4618" max="4864" width="8" style="290"/>
    <col min="4865" max="4865" width="39" style="290" customWidth="1"/>
    <col min="4866" max="4866" width="13.875" style="290" customWidth="1"/>
    <col min="4867" max="4867" width="9.75" style="290" customWidth="1"/>
    <col min="4868" max="4868" width="12.5" style="290" customWidth="1"/>
    <col min="4869" max="4869" width="8.75" style="290" customWidth="1"/>
    <col min="4870" max="4870" width="13.375" style="290" customWidth="1"/>
    <col min="4871" max="4871" width="13" style="290" customWidth="1"/>
    <col min="4872" max="4872" width="8.75" style="290" customWidth="1"/>
    <col min="4873" max="4873" width="15.125" style="290" customWidth="1"/>
    <col min="4874" max="5120" width="8" style="290"/>
    <col min="5121" max="5121" width="39" style="290" customWidth="1"/>
    <col min="5122" max="5122" width="13.875" style="290" customWidth="1"/>
    <col min="5123" max="5123" width="9.75" style="290" customWidth="1"/>
    <col min="5124" max="5124" width="12.5" style="290" customWidth="1"/>
    <col min="5125" max="5125" width="8.75" style="290" customWidth="1"/>
    <col min="5126" max="5126" width="13.375" style="290" customWidth="1"/>
    <col min="5127" max="5127" width="13" style="290" customWidth="1"/>
    <col min="5128" max="5128" width="8.75" style="290" customWidth="1"/>
    <col min="5129" max="5129" width="15.125" style="290" customWidth="1"/>
    <col min="5130" max="5376" width="8" style="290"/>
    <col min="5377" max="5377" width="39" style="290" customWidth="1"/>
    <col min="5378" max="5378" width="13.875" style="290" customWidth="1"/>
    <col min="5379" max="5379" width="9.75" style="290" customWidth="1"/>
    <col min="5380" max="5380" width="12.5" style="290" customWidth="1"/>
    <col min="5381" max="5381" width="8.75" style="290" customWidth="1"/>
    <col min="5382" max="5382" width="13.375" style="290" customWidth="1"/>
    <col min="5383" max="5383" width="13" style="290" customWidth="1"/>
    <col min="5384" max="5384" width="8.75" style="290" customWidth="1"/>
    <col min="5385" max="5385" width="15.125" style="290" customWidth="1"/>
    <col min="5386" max="5632" width="8" style="290"/>
    <col min="5633" max="5633" width="39" style="290" customWidth="1"/>
    <col min="5634" max="5634" width="13.875" style="290" customWidth="1"/>
    <col min="5635" max="5635" width="9.75" style="290" customWidth="1"/>
    <col min="5636" max="5636" width="12.5" style="290" customWidth="1"/>
    <col min="5637" max="5637" width="8.75" style="290" customWidth="1"/>
    <col min="5638" max="5638" width="13.375" style="290" customWidth="1"/>
    <col min="5639" max="5639" width="13" style="290" customWidth="1"/>
    <col min="5640" max="5640" width="8.75" style="290" customWidth="1"/>
    <col min="5641" max="5641" width="15.125" style="290" customWidth="1"/>
    <col min="5642" max="5888" width="8" style="290"/>
    <col min="5889" max="5889" width="39" style="290" customWidth="1"/>
    <col min="5890" max="5890" width="13.875" style="290" customWidth="1"/>
    <col min="5891" max="5891" width="9.75" style="290" customWidth="1"/>
    <col min="5892" max="5892" width="12.5" style="290" customWidth="1"/>
    <col min="5893" max="5893" width="8.75" style="290" customWidth="1"/>
    <col min="5894" max="5894" width="13.375" style="290" customWidth="1"/>
    <col min="5895" max="5895" width="13" style="290" customWidth="1"/>
    <col min="5896" max="5896" width="8.75" style="290" customWidth="1"/>
    <col min="5897" max="5897" width="15.125" style="290" customWidth="1"/>
    <col min="5898" max="6144" width="8" style="290"/>
    <col min="6145" max="6145" width="39" style="290" customWidth="1"/>
    <col min="6146" max="6146" width="13.875" style="290" customWidth="1"/>
    <col min="6147" max="6147" width="9.75" style="290" customWidth="1"/>
    <col min="6148" max="6148" width="12.5" style="290" customWidth="1"/>
    <col min="6149" max="6149" width="8.75" style="290" customWidth="1"/>
    <col min="6150" max="6150" width="13.375" style="290" customWidth="1"/>
    <col min="6151" max="6151" width="13" style="290" customWidth="1"/>
    <col min="6152" max="6152" width="8.75" style="290" customWidth="1"/>
    <col min="6153" max="6153" width="15.125" style="290" customWidth="1"/>
    <col min="6154" max="6400" width="8" style="290"/>
    <col min="6401" max="6401" width="39" style="290" customWidth="1"/>
    <col min="6402" max="6402" width="13.875" style="290" customWidth="1"/>
    <col min="6403" max="6403" width="9.75" style="290" customWidth="1"/>
    <col min="6404" max="6404" width="12.5" style="290" customWidth="1"/>
    <col min="6405" max="6405" width="8.75" style="290" customWidth="1"/>
    <col min="6406" max="6406" width="13.375" style="290" customWidth="1"/>
    <col min="6407" max="6407" width="13" style="290" customWidth="1"/>
    <col min="6408" max="6408" width="8.75" style="290" customWidth="1"/>
    <col min="6409" max="6409" width="15.125" style="290" customWidth="1"/>
    <col min="6410" max="6656" width="8" style="290"/>
    <col min="6657" max="6657" width="39" style="290" customWidth="1"/>
    <col min="6658" max="6658" width="13.875" style="290" customWidth="1"/>
    <col min="6659" max="6659" width="9.75" style="290" customWidth="1"/>
    <col min="6660" max="6660" width="12.5" style="290" customWidth="1"/>
    <col min="6661" max="6661" width="8.75" style="290" customWidth="1"/>
    <col min="6662" max="6662" width="13.375" style="290" customWidth="1"/>
    <col min="6663" max="6663" width="13" style="290" customWidth="1"/>
    <col min="6664" max="6664" width="8.75" style="290" customWidth="1"/>
    <col min="6665" max="6665" width="15.125" style="290" customWidth="1"/>
    <col min="6666" max="6912" width="8" style="290"/>
    <col min="6913" max="6913" width="39" style="290" customWidth="1"/>
    <col min="6914" max="6914" width="13.875" style="290" customWidth="1"/>
    <col min="6915" max="6915" width="9.75" style="290" customWidth="1"/>
    <col min="6916" max="6916" width="12.5" style="290" customWidth="1"/>
    <col min="6917" max="6917" width="8.75" style="290" customWidth="1"/>
    <col min="6918" max="6918" width="13.375" style="290" customWidth="1"/>
    <col min="6919" max="6919" width="13" style="290" customWidth="1"/>
    <col min="6920" max="6920" width="8.75" style="290" customWidth="1"/>
    <col min="6921" max="6921" width="15.125" style="290" customWidth="1"/>
    <col min="6922" max="7168" width="8" style="290"/>
    <col min="7169" max="7169" width="39" style="290" customWidth="1"/>
    <col min="7170" max="7170" width="13.875" style="290" customWidth="1"/>
    <col min="7171" max="7171" width="9.75" style="290" customWidth="1"/>
    <col min="7172" max="7172" width="12.5" style="290" customWidth="1"/>
    <col min="7173" max="7173" width="8.75" style="290" customWidth="1"/>
    <col min="7174" max="7174" width="13.375" style="290" customWidth="1"/>
    <col min="7175" max="7175" width="13" style="290" customWidth="1"/>
    <col min="7176" max="7176" width="8.75" style="290" customWidth="1"/>
    <col min="7177" max="7177" width="15.125" style="290" customWidth="1"/>
    <col min="7178" max="7424" width="8" style="290"/>
    <col min="7425" max="7425" width="39" style="290" customWidth="1"/>
    <col min="7426" max="7426" width="13.875" style="290" customWidth="1"/>
    <col min="7427" max="7427" width="9.75" style="290" customWidth="1"/>
    <col min="7428" max="7428" width="12.5" style="290" customWidth="1"/>
    <col min="7429" max="7429" width="8.75" style="290" customWidth="1"/>
    <col min="7430" max="7430" width="13.375" style="290" customWidth="1"/>
    <col min="7431" max="7431" width="13" style="290" customWidth="1"/>
    <col min="7432" max="7432" width="8.75" style="290" customWidth="1"/>
    <col min="7433" max="7433" width="15.125" style="290" customWidth="1"/>
    <col min="7434" max="7680" width="8" style="290"/>
    <col min="7681" max="7681" width="39" style="290" customWidth="1"/>
    <col min="7682" max="7682" width="13.875" style="290" customWidth="1"/>
    <col min="7683" max="7683" width="9.75" style="290" customWidth="1"/>
    <col min="7684" max="7684" width="12.5" style="290" customWidth="1"/>
    <col min="7685" max="7685" width="8.75" style="290" customWidth="1"/>
    <col min="7686" max="7686" width="13.375" style="290" customWidth="1"/>
    <col min="7687" max="7687" width="13" style="290" customWidth="1"/>
    <col min="7688" max="7688" width="8.75" style="290" customWidth="1"/>
    <col min="7689" max="7689" width="15.125" style="290" customWidth="1"/>
    <col min="7690" max="7936" width="8" style="290"/>
    <col min="7937" max="7937" width="39" style="290" customWidth="1"/>
    <col min="7938" max="7938" width="13.875" style="290" customWidth="1"/>
    <col min="7939" max="7939" width="9.75" style="290" customWidth="1"/>
    <col min="7940" max="7940" width="12.5" style="290" customWidth="1"/>
    <col min="7941" max="7941" width="8.75" style="290" customWidth="1"/>
    <col min="7942" max="7942" width="13.375" style="290" customWidth="1"/>
    <col min="7943" max="7943" width="13" style="290" customWidth="1"/>
    <col min="7944" max="7944" width="8.75" style="290" customWidth="1"/>
    <col min="7945" max="7945" width="15.125" style="290" customWidth="1"/>
    <col min="7946" max="8192" width="8" style="290"/>
    <col min="8193" max="8193" width="39" style="290" customWidth="1"/>
    <col min="8194" max="8194" width="13.875" style="290" customWidth="1"/>
    <col min="8195" max="8195" width="9.75" style="290" customWidth="1"/>
    <col min="8196" max="8196" width="12.5" style="290" customWidth="1"/>
    <col min="8197" max="8197" width="8.75" style="290" customWidth="1"/>
    <col min="8198" max="8198" width="13.375" style="290" customWidth="1"/>
    <col min="8199" max="8199" width="13" style="290" customWidth="1"/>
    <col min="8200" max="8200" width="8.75" style="290" customWidth="1"/>
    <col min="8201" max="8201" width="15.125" style="290" customWidth="1"/>
    <col min="8202" max="8448" width="8" style="290"/>
    <col min="8449" max="8449" width="39" style="290" customWidth="1"/>
    <col min="8450" max="8450" width="13.875" style="290" customWidth="1"/>
    <col min="8451" max="8451" width="9.75" style="290" customWidth="1"/>
    <col min="8452" max="8452" width="12.5" style="290" customWidth="1"/>
    <col min="8453" max="8453" width="8.75" style="290" customWidth="1"/>
    <col min="8454" max="8454" width="13.375" style="290" customWidth="1"/>
    <col min="8455" max="8455" width="13" style="290" customWidth="1"/>
    <col min="8456" max="8456" width="8.75" style="290" customWidth="1"/>
    <col min="8457" max="8457" width="15.125" style="290" customWidth="1"/>
    <col min="8458" max="8704" width="8" style="290"/>
    <col min="8705" max="8705" width="39" style="290" customWidth="1"/>
    <col min="8706" max="8706" width="13.875" style="290" customWidth="1"/>
    <col min="8707" max="8707" width="9.75" style="290" customWidth="1"/>
    <col min="8708" max="8708" width="12.5" style="290" customWidth="1"/>
    <col min="8709" max="8709" width="8.75" style="290" customWidth="1"/>
    <col min="8710" max="8710" width="13.375" style="290" customWidth="1"/>
    <col min="8711" max="8711" width="13" style="290" customWidth="1"/>
    <col min="8712" max="8712" width="8.75" style="290" customWidth="1"/>
    <col min="8713" max="8713" width="15.125" style="290" customWidth="1"/>
    <col min="8714" max="8960" width="8" style="290"/>
    <col min="8961" max="8961" width="39" style="290" customWidth="1"/>
    <col min="8962" max="8962" width="13.875" style="290" customWidth="1"/>
    <col min="8963" max="8963" width="9.75" style="290" customWidth="1"/>
    <col min="8964" max="8964" width="12.5" style="290" customWidth="1"/>
    <col min="8965" max="8965" width="8.75" style="290" customWidth="1"/>
    <col min="8966" max="8966" width="13.375" style="290" customWidth="1"/>
    <col min="8967" max="8967" width="13" style="290" customWidth="1"/>
    <col min="8968" max="8968" width="8.75" style="290" customWidth="1"/>
    <col min="8969" max="8969" width="15.125" style="290" customWidth="1"/>
    <col min="8970" max="9216" width="8" style="290"/>
    <col min="9217" max="9217" width="39" style="290" customWidth="1"/>
    <col min="9218" max="9218" width="13.875" style="290" customWidth="1"/>
    <col min="9219" max="9219" width="9.75" style="290" customWidth="1"/>
    <col min="9220" max="9220" width="12.5" style="290" customWidth="1"/>
    <col min="9221" max="9221" width="8.75" style="290" customWidth="1"/>
    <col min="9222" max="9222" width="13.375" style="290" customWidth="1"/>
    <col min="9223" max="9223" width="13" style="290" customWidth="1"/>
    <col min="9224" max="9224" width="8.75" style="290" customWidth="1"/>
    <col min="9225" max="9225" width="15.125" style="290" customWidth="1"/>
    <col min="9226" max="9472" width="8" style="290"/>
    <col min="9473" max="9473" width="39" style="290" customWidth="1"/>
    <col min="9474" max="9474" width="13.875" style="290" customWidth="1"/>
    <col min="9475" max="9475" width="9.75" style="290" customWidth="1"/>
    <col min="9476" max="9476" width="12.5" style="290" customWidth="1"/>
    <col min="9477" max="9477" width="8.75" style="290" customWidth="1"/>
    <col min="9478" max="9478" width="13.375" style="290" customWidth="1"/>
    <col min="9479" max="9479" width="13" style="290" customWidth="1"/>
    <col min="9480" max="9480" width="8.75" style="290" customWidth="1"/>
    <col min="9481" max="9481" width="15.125" style="290" customWidth="1"/>
    <col min="9482" max="9728" width="8" style="290"/>
    <col min="9729" max="9729" width="39" style="290" customWidth="1"/>
    <col min="9730" max="9730" width="13.875" style="290" customWidth="1"/>
    <col min="9731" max="9731" width="9.75" style="290" customWidth="1"/>
    <col min="9732" max="9732" width="12.5" style="290" customWidth="1"/>
    <col min="9733" max="9733" width="8.75" style="290" customWidth="1"/>
    <col min="9734" max="9734" width="13.375" style="290" customWidth="1"/>
    <col min="9735" max="9735" width="13" style="290" customWidth="1"/>
    <col min="9736" max="9736" width="8.75" style="290" customWidth="1"/>
    <col min="9737" max="9737" width="15.125" style="290" customWidth="1"/>
    <col min="9738" max="9984" width="8" style="290"/>
    <col min="9985" max="9985" width="39" style="290" customWidth="1"/>
    <col min="9986" max="9986" width="13.875" style="290" customWidth="1"/>
    <col min="9987" max="9987" width="9.75" style="290" customWidth="1"/>
    <col min="9988" max="9988" width="12.5" style="290" customWidth="1"/>
    <col min="9989" max="9989" width="8.75" style="290" customWidth="1"/>
    <col min="9990" max="9990" width="13.375" style="290" customWidth="1"/>
    <col min="9991" max="9991" width="13" style="290" customWidth="1"/>
    <col min="9992" max="9992" width="8.75" style="290" customWidth="1"/>
    <col min="9993" max="9993" width="15.125" style="290" customWidth="1"/>
    <col min="9994" max="10240" width="8" style="290"/>
    <col min="10241" max="10241" width="39" style="290" customWidth="1"/>
    <col min="10242" max="10242" width="13.875" style="290" customWidth="1"/>
    <col min="10243" max="10243" width="9.75" style="290" customWidth="1"/>
    <col min="10244" max="10244" width="12.5" style="290" customWidth="1"/>
    <col min="10245" max="10245" width="8.75" style="290" customWidth="1"/>
    <col min="10246" max="10246" width="13.375" style="290" customWidth="1"/>
    <col min="10247" max="10247" width="13" style="290" customWidth="1"/>
    <col min="10248" max="10248" width="8.75" style="290" customWidth="1"/>
    <col min="10249" max="10249" width="15.125" style="290" customWidth="1"/>
    <col min="10250" max="10496" width="8" style="290"/>
    <col min="10497" max="10497" width="39" style="290" customWidth="1"/>
    <col min="10498" max="10498" width="13.875" style="290" customWidth="1"/>
    <col min="10499" max="10499" width="9.75" style="290" customWidth="1"/>
    <col min="10500" max="10500" width="12.5" style="290" customWidth="1"/>
    <col min="10501" max="10501" width="8.75" style="290" customWidth="1"/>
    <col min="10502" max="10502" width="13.375" style="290" customWidth="1"/>
    <col min="10503" max="10503" width="13" style="290" customWidth="1"/>
    <col min="10504" max="10504" width="8.75" style="290" customWidth="1"/>
    <col min="10505" max="10505" width="15.125" style="290" customWidth="1"/>
    <col min="10506" max="10752" width="8" style="290"/>
    <col min="10753" max="10753" width="39" style="290" customWidth="1"/>
    <col min="10754" max="10754" width="13.875" style="290" customWidth="1"/>
    <col min="10755" max="10755" width="9.75" style="290" customWidth="1"/>
    <col min="10756" max="10756" width="12.5" style="290" customWidth="1"/>
    <col min="10757" max="10757" width="8.75" style="290" customWidth="1"/>
    <col min="10758" max="10758" width="13.375" style="290" customWidth="1"/>
    <col min="10759" max="10759" width="13" style="290" customWidth="1"/>
    <col min="10760" max="10760" width="8.75" style="290" customWidth="1"/>
    <col min="10761" max="10761" width="15.125" style="290" customWidth="1"/>
    <col min="10762" max="11008" width="8" style="290"/>
    <col min="11009" max="11009" width="39" style="290" customWidth="1"/>
    <col min="11010" max="11010" width="13.875" style="290" customWidth="1"/>
    <col min="11011" max="11011" width="9.75" style="290" customWidth="1"/>
    <col min="11012" max="11012" width="12.5" style="290" customWidth="1"/>
    <col min="11013" max="11013" width="8.75" style="290" customWidth="1"/>
    <col min="11014" max="11014" width="13.375" style="290" customWidth="1"/>
    <col min="11015" max="11015" width="13" style="290" customWidth="1"/>
    <col min="11016" max="11016" width="8.75" style="290" customWidth="1"/>
    <col min="11017" max="11017" width="15.125" style="290" customWidth="1"/>
    <col min="11018" max="11264" width="8" style="290"/>
    <col min="11265" max="11265" width="39" style="290" customWidth="1"/>
    <col min="11266" max="11266" width="13.875" style="290" customWidth="1"/>
    <col min="11267" max="11267" width="9.75" style="290" customWidth="1"/>
    <col min="11268" max="11268" width="12.5" style="290" customWidth="1"/>
    <col min="11269" max="11269" width="8.75" style="290" customWidth="1"/>
    <col min="11270" max="11270" width="13.375" style="290" customWidth="1"/>
    <col min="11271" max="11271" width="13" style="290" customWidth="1"/>
    <col min="11272" max="11272" width="8.75" style="290" customWidth="1"/>
    <col min="11273" max="11273" width="15.125" style="290" customWidth="1"/>
    <col min="11274" max="11520" width="8" style="290"/>
    <col min="11521" max="11521" width="39" style="290" customWidth="1"/>
    <col min="11522" max="11522" width="13.875" style="290" customWidth="1"/>
    <col min="11523" max="11523" width="9.75" style="290" customWidth="1"/>
    <col min="11524" max="11524" width="12.5" style="290" customWidth="1"/>
    <col min="11525" max="11525" width="8.75" style="290" customWidth="1"/>
    <col min="11526" max="11526" width="13.375" style="290" customWidth="1"/>
    <col min="11527" max="11527" width="13" style="290" customWidth="1"/>
    <col min="11528" max="11528" width="8.75" style="290" customWidth="1"/>
    <col min="11529" max="11529" width="15.125" style="290" customWidth="1"/>
    <col min="11530" max="11776" width="8" style="290"/>
    <col min="11777" max="11777" width="39" style="290" customWidth="1"/>
    <col min="11778" max="11778" width="13.875" style="290" customWidth="1"/>
    <col min="11779" max="11779" width="9.75" style="290" customWidth="1"/>
    <col min="11780" max="11780" width="12.5" style="290" customWidth="1"/>
    <col min="11781" max="11781" width="8.75" style="290" customWidth="1"/>
    <col min="11782" max="11782" width="13.375" style="290" customWidth="1"/>
    <col min="11783" max="11783" width="13" style="290" customWidth="1"/>
    <col min="11784" max="11784" width="8.75" style="290" customWidth="1"/>
    <col min="11785" max="11785" width="15.125" style="290" customWidth="1"/>
    <col min="11786" max="12032" width="8" style="290"/>
    <col min="12033" max="12033" width="39" style="290" customWidth="1"/>
    <col min="12034" max="12034" width="13.875" style="290" customWidth="1"/>
    <col min="12035" max="12035" width="9.75" style="290" customWidth="1"/>
    <col min="12036" max="12036" width="12.5" style="290" customWidth="1"/>
    <col min="12037" max="12037" width="8.75" style="290" customWidth="1"/>
    <col min="12038" max="12038" width="13.375" style="290" customWidth="1"/>
    <col min="12039" max="12039" width="13" style="290" customWidth="1"/>
    <col min="12040" max="12040" width="8.75" style="290" customWidth="1"/>
    <col min="12041" max="12041" width="15.125" style="290" customWidth="1"/>
    <col min="12042" max="12288" width="8" style="290"/>
    <col min="12289" max="12289" width="39" style="290" customWidth="1"/>
    <col min="12290" max="12290" width="13.875" style="290" customWidth="1"/>
    <col min="12291" max="12291" width="9.75" style="290" customWidth="1"/>
    <col min="12292" max="12292" width="12.5" style="290" customWidth="1"/>
    <col min="12293" max="12293" width="8.75" style="290" customWidth="1"/>
    <col min="12294" max="12294" width="13.375" style="290" customWidth="1"/>
    <col min="12295" max="12295" width="13" style="290" customWidth="1"/>
    <col min="12296" max="12296" width="8.75" style="290" customWidth="1"/>
    <col min="12297" max="12297" width="15.125" style="290" customWidth="1"/>
    <col min="12298" max="12544" width="8" style="290"/>
    <col min="12545" max="12545" width="39" style="290" customWidth="1"/>
    <col min="12546" max="12546" width="13.875" style="290" customWidth="1"/>
    <col min="12547" max="12547" width="9.75" style="290" customWidth="1"/>
    <col min="12548" max="12548" width="12.5" style="290" customWidth="1"/>
    <col min="12549" max="12549" width="8.75" style="290" customWidth="1"/>
    <col min="12550" max="12550" width="13.375" style="290" customWidth="1"/>
    <col min="12551" max="12551" width="13" style="290" customWidth="1"/>
    <col min="12552" max="12552" width="8.75" style="290" customWidth="1"/>
    <col min="12553" max="12553" width="15.125" style="290" customWidth="1"/>
    <col min="12554" max="12800" width="8" style="290"/>
    <col min="12801" max="12801" width="39" style="290" customWidth="1"/>
    <col min="12802" max="12802" width="13.875" style="290" customWidth="1"/>
    <col min="12803" max="12803" width="9.75" style="290" customWidth="1"/>
    <col min="12804" max="12804" width="12.5" style="290" customWidth="1"/>
    <col min="12805" max="12805" width="8.75" style="290" customWidth="1"/>
    <col min="12806" max="12806" width="13.375" style="290" customWidth="1"/>
    <col min="12807" max="12807" width="13" style="290" customWidth="1"/>
    <col min="12808" max="12808" width="8.75" style="290" customWidth="1"/>
    <col min="12809" max="12809" width="15.125" style="290" customWidth="1"/>
    <col min="12810" max="13056" width="8" style="290"/>
    <col min="13057" max="13057" width="39" style="290" customWidth="1"/>
    <col min="13058" max="13058" width="13.875" style="290" customWidth="1"/>
    <col min="13059" max="13059" width="9.75" style="290" customWidth="1"/>
    <col min="13060" max="13060" width="12.5" style="290" customWidth="1"/>
    <col min="13061" max="13061" width="8.75" style="290" customWidth="1"/>
    <col min="13062" max="13062" width="13.375" style="290" customWidth="1"/>
    <col min="13063" max="13063" width="13" style="290" customWidth="1"/>
    <col min="13064" max="13064" width="8.75" style="290" customWidth="1"/>
    <col min="13065" max="13065" width="15.125" style="290" customWidth="1"/>
    <col min="13066" max="13312" width="8" style="290"/>
    <col min="13313" max="13313" width="39" style="290" customWidth="1"/>
    <col min="13314" max="13314" width="13.875" style="290" customWidth="1"/>
    <col min="13315" max="13315" width="9.75" style="290" customWidth="1"/>
    <col min="13316" max="13316" width="12.5" style="290" customWidth="1"/>
    <col min="13317" max="13317" width="8.75" style="290" customWidth="1"/>
    <col min="13318" max="13318" width="13.375" style="290" customWidth="1"/>
    <col min="13319" max="13319" width="13" style="290" customWidth="1"/>
    <col min="13320" max="13320" width="8.75" style="290" customWidth="1"/>
    <col min="13321" max="13321" width="15.125" style="290" customWidth="1"/>
    <col min="13322" max="13568" width="8" style="290"/>
    <col min="13569" max="13569" width="39" style="290" customWidth="1"/>
    <col min="13570" max="13570" width="13.875" style="290" customWidth="1"/>
    <col min="13571" max="13571" width="9.75" style="290" customWidth="1"/>
    <col min="13572" max="13572" width="12.5" style="290" customWidth="1"/>
    <col min="13573" max="13573" width="8.75" style="290" customWidth="1"/>
    <col min="13574" max="13574" width="13.375" style="290" customWidth="1"/>
    <col min="13575" max="13575" width="13" style="290" customWidth="1"/>
    <col min="13576" max="13576" width="8.75" style="290" customWidth="1"/>
    <col min="13577" max="13577" width="15.125" style="290" customWidth="1"/>
    <col min="13578" max="13824" width="8" style="290"/>
    <col min="13825" max="13825" width="39" style="290" customWidth="1"/>
    <col min="13826" max="13826" width="13.875" style="290" customWidth="1"/>
    <col min="13827" max="13827" width="9.75" style="290" customWidth="1"/>
    <col min="13828" max="13828" width="12.5" style="290" customWidth="1"/>
    <col min="13829" max="13829" width="8.75" style="290" customWidth="1"/>
    <col min="13830" max="13830" width="13.375" style="290" customWidth="1"/>
    <col min="13831" max="13831" width="13" style="290" customWidth="1"/>
    <col min="13832" max="13832" width="8.75" style="290" customWidth="1"/>
    <col min="13833" max="13833" width="15.125" style="290" customWidth="1"/>
    <col min="13834" max="14080" width="8" style="290"/>
    <col min="14081" max="14081" width="39" style="290" customWidth="1"/>
    <col min="14082" max="14082" width="13.875" style="290" customWidth="1"/>
    <col min="14083" max="14083" width="9.75" style="290" customWidth="1"/>
    <col min="14084" max="14084" width="12.5" style="290" customWidth="1"/>
    <col min="14085" max="14085" width="8.75" style="290" customWidth="1"/>
    <col min="14086" max="14086" width="13.375" style="290" customWidth="1"/>
    <col min="14087" max="14087" width="13" style="290" customWidth="1"/>
    <col min="14088" max="14088" width="8.75" style="290" customWidth="1"/>
    <col min="14089" max="14089" width="15.125" style="290" customWidth="1"/>
    <col min="14090" max="14336" width="8" style="290"/>
    <col min="14337" max="14337" width="39" style="290" customWidth="1"/>
    <col min="14338" max="14338" width="13.875" style="290" customWidth="1"/>
    <col min="14339" max="14339" width="9.75" style="290" customWidth="1"/>
    <col min="14340" max="14340" width="12.5" style="290" customWidth="1"/>
    <col min="14341" max="14341" width="8.75" style="290" customWidth="1"/>
    <col min="14342" max="14342" width="13.375" style="290" customWidth="1"/>
    <col min="14343" max="14343" width="13" style="290" customWidth="1"/>
    <col min="14344" max="14344" width="8.75" style="290" customWidth="1"/>
    <col min="14345" max="14345" width="15.125" style="290" customWidth="1"/>
    <col min="14346" max="14592" width="8" style="290"/>
    <col min="14593" max="14593" width="39" style="290" customWidth="1"/>
    <col min="14594" max="14594" width="13.875" style="290" customWidth="1"/>
    <col min="14595" max="14595" width="9.75" style="290" customWidth="1"/>
    <col min="14596" max="14596" width="12.5" style="290" customWidth="1"/>
    <col min="14597" max="14597" width="8.75" style="290" customWidth="1"/>
    <col min="14598" max="14598" width="13.375" style="290" customWidth="1"/>
    <col min="14599" max="14599" width="13" style="290" customWidth="1"/>
    <col min="14600" max="14600" width="8.75" style="290" customWidth="1"/>
    <col min="14601" max="14601" width="15.125" style="290" customWidth="1"/>
    <col min="14602" max="14848" width="8" style="290"/>
    <col min="14849" max="14849" width="39" style="290" customWidth="1"/>
    <col min="14850" max="14850" width="13.875" style="290" customWidth="1"/>
    <col min="14851" max="14851" width="9.75" style="290" customWidth="1"/>
    <col min="14852" max="14852" width="12.5" style="290" customWidth="1"/>
    <col min="14853" max="14853" width="8.75" style="290" customWidth="1"/>
    <col min="14854" max="14854" width="13.375" style="290" customWidth="1"/>
    <col min="14855" max="14855" width="13" style="290" customWidth="1"/>
    <col min="14856" max="14856" width="8.75" style="290" customWidth="1"/>
    <col min="14857" max="14857" width="15.125" style="290" customWidth="1"/>
    <col min="14858" max="15104" width="8" style="290"/>
    <col min="15105" max="15105" width="39" style="290" customWidth="1"/>
    <col min="15106" max="15106" width="13.875" style="290" customWidth="1"/>
    <col min="15107" max="15107" width="9.75" style="290" customWidth="1"/>
    <col min="15108" max="15108" width="12.5" style="290" customWidth="1"/>
    <col min="15109" max="15109" width="8.75" style="290" customWidth="1"/>
    <col min="15110" max="15110" width="13.375" style="290" customWidth="1"/>
    <col min="15111" max="15111" width="13" style="290" customWidth="1"/>
    <col min="15112" max="15112" width="8.75" style="290" customWidth="1"/>
    <col min="15113" max="15113" width="15.125" style="290" customWidth="1"/>
    <col min="15114" max="15360" width="8" style="290"/>
    <col min="15361" max="15361" width="39" style="290" customWidth="1"/>
    <col min="15362" max="15362" width="13.875" style="290" customWidth="1"/>
    <col min="15363" max="15363" width="9.75" style="290" customWidth="1"/>
    <col min="15364" max="15364" width="12.5" style="290" customWidth="1"/>
    <col min="15365" max="15365" width="8.75" style="290" customWidth="1"/>
    <col min="15366" max="15366" width="13.375" style="290" customWidth="1"/>
    <col min="15367" max="15367" width="13" style="290" customWidth="1"/>
    <col min="15368" max="15368" width="8.75" style="290" customWidth="1"/>
    <col min="15369" max="15369" width="15.125" style="290" customWidth="1"/>
    <col min="15370" max="15616" width="8" style="290"/>
    <col min="15617" max="15617" width="39" style="290" customWidth="1"/>
    <col min="15618" max="15618" width="13.875" style="290" customWidth="1"/>
    <col min="15619" max="15619" width="9.75" style="290" customWidth="1"/>
    <col min="15620" max="15620" width="12.5" style="290" customWidth="1"/>
    <col min="15621" max="15621" width="8.75" style="290" customWidth="1"/>
    <col min="15622" max="15622" width="13.375" style="290" customWidth="1"/>
    <col min="15623" max="15623" width="13" style="290" customWidth="1"/>
    <col min="15624" max="15624" width="8.75" style="290" customWidth="1"/>
    <col min="15625" max="15625" width="15.125" style="290" customWidth="1"/>
    <col min="15626" max="15872" width="8" style="290"/>
    <col min="15873" max="15873" width="39" style="290" customWidth="1"/>
    <col min="15874" max="15874" width="13.875" style="290" customWidth="1"/>
    <col min="15875" max="15875" width="9.75" style="290" customWidth="1"/>
    <col min="15876" max="15876" width="12.5" style="290" customWidth="1"/>
    <col min="15877" max="15877" width="8.75" style="290" customWidth="1"/>
    <col min="15878" max="15878" width="13.375" style="290" customWidth="1"/>
    <col min="15879" max="15879" width="13" style="290" customWidth="1"/>
    <col min="15880" max="15880" width="8.75" style="290" customWidth="1"/>
    <col min="15881" max="15881" width="15.125" style="290" customWidth="1"/>
    <col min="15882" max="16128" width="8" style="290"/>
    <col min="16129" max="16129" width="39" style="290" customWidth="1"/>
    <col min="16130" max="16130" width="13.875" style="290" customWidth="1"/>
    <col min="16131" max="16131" width="9.75" style="290" customWidth="1"/>
    <col min="16132" max="16132" width="12.5" style="290" customWidth="1"/>
    <col min="16133" max="16133" width="8.75" style="290" customWidth="1"/>
    <col min="16134" max="16134" width="13.375" style="290" customWidth="1"/>
    <col min="16135" max="16135" width="13" style="290" customWidth="1"/>
    <col min="16136" max="16136" width="8.75" style="290" customWidth="1"/>
    <col min="16137" max="16137" width="15.125" style="290" customWidth="1"/>
    <col min="16138" max="16384" width="8" style="290"/>
  </cols>
  <sheetData>
    <row r="1" spans="1:12" ht="18" customHeight="1" x14ac:dyDescent="0.25">
      <c r="A1" s="252" t="s">
        <v>412</v>
      </c>
      <c r="B1" s="252"/>
      <c r="C1" s="252"/>
      <c r="D1" s="379"/>
      <c r="E1" s="380"/>
      <c r="F1" s="427"/>
      <c r="G1" s="291" t="s">
        <v>925</v>
      </c>
      <c r="J1" s="289"/>
    </row>
    <row r="2" spans="1:12" ht="18" customHeight="1" x14ac:dyDescent="0.25">
      <c r="A2" s="428" t="s">
        <v>413</v>
      </c>
      <c r="B2" s="252"/>
      <c r="C2" s="252"/>
      <c r="D2" s="379"/>
      <c r="E2" s="379"/>
      <c r="F2" s="254"/>
      <c r="G2" s="429"/>
      <c r="H2" s="403"/>
      <c r="I2" s="289"/>
      <c r="J2" s="289"/>
    </row>
    <row r="3" spans="1:12" ht="18" customHeight="1" x14ac:dyDescent="0.25">
      <c r="A3" s="252" t="s">
        <v>190</v>
      </c>
      <c r="B3" s="430"/>
      <c r="C3" s="430"/>
      <c r="D3" s="430"/>
      <c r="E3" s="430"/>
      <c r="F3" s="430"/>
      <c r="G3" s="431"/>
      <c r="H3" s="404"/>
      <c r="I3" s="289"/>
      <c r="J3" s="289"/>
    </row>
    <row r="4" spans="1:12" ht="18" customHeight="1" x14ac:dyDescent="0.25">
      <c r="A4" s="432"/>
      <c r="B4" s="382"/>
      <c r="C4" s="382"/>
      <c r="D4" s="382"/>
      <c r="E4" s="382"/>
      <c r="F4" s="382"/>
      <c r="G4" s="433"/>
      <c r="H4" s="404"/>
      <c r="I4" s="289"/>
      <c r="J4" s="289"/>
    </row>
    <row r="5" spans="1:12" ht="18" customHeight="1" x14ac:dyDescent="0.25">
      <c r="A5" s="383" t="s">
        <v>339</v>
      </c>
      <c r="B5" s="384">
        <v>2012</v>
      </c>
      <c r="C5" s="434" t="s">
        <v>414</v>
      </c>
      <c r="D5" s="385">
        <v>2013</v>
      </c>
      <c r="E5" s="384"/>
      <c r="F5" s="435">
        <v>2014</v>
      </c>
      <c r="G5" s="435"/>
      <c r="H5" s="257"/>
      <c r="I5" s="404"/>
      <c r="J5" s="404"/>
      <c r="K5" s="289"/>
      <c r="L5" s="289"/>
    </row>
    <row r="6" spans="1:12" ht="18" customHeight="1" x14ac:dyDescent="0.25">
      <c r="A6" s="436" t="s">
        <v>924</v>
      </c>
      <c r="B6" s="387">
        <v>3</v>
      </c>
      <c r="C6" s="386"/>
      <c r="D6" s="437">
        <v>19</v>
      </c>
      <c r="E6" s="388"/>
      <c r="F6" s="438">
        <v>4</v>
      </c>
      <c r="G6" s="411"/>
      <c r="H6" s="404"/>
      <c r="I6" s="289"/>
      <c r="J6" s="289"/>
    </row>
    <row r="7" spans="1:12" ht="18" customHeight="1" x14ac:dyDescent="0.25">
      <c r="A7" s="439" t="s">
        <v>415</v>
      </c>
      <c r="B7" s="391">
        <v>3</v>
      </c>
      <c r="C7" s="390"/>
      <c r="D7" s="392">
        <v>20</v>
      </c>
      <c r="E7" s="382"/>
      <c r="F7" s="410">
        <v>4</v>
      </c>
      <c r="G7" s="433"/>
      <c r="H7" s="404"/>
      <c r="I7" s="289"/>
      <c r="J7" s="289"/>
    </row>
    <row r="8" spans="1:12" ht="18" customHeight="1" x14ac:dyDescent="0.25">
      <c r="A8" s="412" t="s">
        <v>416</v>
      </c>
      <c r="B8" s="396">
        <v>1</v>
      </c>
      <c r="C8" s="395"/>
      <c r="D8" s="397">
        <v>8</v>
      </c>
      <c r="E8" s="398"/>
      <c r="F8" s="399">
        <v>4</v>
      </c>
      <c r="G8" s="398"/>
      <c r="H8" s="404"/>
      <c r="I8" s="289"/>
      <c r="J8" s="289"/>
    </row>
    <row r="9" spans="1:12" ht="12" customHeight="1" x14ac:dyDescent="0.25">
      <c r="A9" s="393"/>
      <c r="B9" s="394"/>
      <c r="C9" s="390"/>
      <c r="D9" s="393"/>
      <c r="E9" s="382"/>
      <c r="F9" s="382"/>
      <c r="G9" s="433"/>
      <c r="H9" s="404"/>
      <c r="I9" s="289"/>
      <c r="J9" s="289"/>
    </row>
    <row r="10" spans="1:12" ht="45.75" customHeight="1" x14ac:dyDescent="0.25">
      <c r="A10" s="1573" t="s">
        <v>922</v>
      </c>
      <c r="B10" s="1573"/>
      <c r="C10" s="1573"/>
      <c r="D10" s="1573"/>
      <c r="E10" s="1573"/>
      <c r="F10" s="1573"/>
      <c r="G10" s="1573"/>
      <c r="H10" s="404"/>
      <c r="I10" s="289"/>
      <c r="J10" s="289"/>
    </row>
    <row r="11" spans="1:12" ht="33" customHeight="1" x14ac:dyDescent="0.25">
      <c r="A11" s="1573" t="s">
        <v>923</v>
      </c>
      <c r="B11" s="1573"/>
      <c r="C11" s="1573"/>
      <c r="D11" s="1573"/>
      <c r="E11" s="1573"/>
      <c r="F11" s="1573"/>
      <c r="G11" s="1573"/>
      <c r="H11" s="404"/>
      <c r="I11" s="289"/>
      <c r="J11" s="289"/>
    </row>
    <row r="12" spans="1:12" ht="15" customHeight="1" x14ac:dyDescent="0.25">
      <c r="A12" s="1573" t="s">
        <v>417</v>
      </c>
      <c r="B12" s="1573"/>
      <c r="C12" s="1573"/>
      <c r="D12" s="1573"/>
      <c r="E12" s="1573"/>
      <c r="F12" s="1573"/>
      <c r="G12" s="1573"/>
      <c r="H12" s="404"/>
      <c r="I12" s="289"/>
      <c r="J12" s="289"/>
    </row>
    <row r="13" spans="1:12" ht="33" customHeight="1" x14ac:dyDescent="0.25">
      <c r="A13" s="1573" t="s">
        <v>418</v>
      </c>
      <c r="B13" s="1573"/>
      <c r="C13" s="1573"/>
      <c r="D13" s="1573"/>
      <c r="E13" s="1573"/>
      <c r="F13" s="1573"/>
      <c r="G13" s="1573"/>
      <c r="H13" s="404"/>
      <c r="I13" s="289"/>
      <c r="J13" s="289"/>
    </row>
    <row r="14" spans="1:12" ht="15.75" customHeight="1" x14ac:dyDescent="0.25">
      <c r="A14" s="1551" t="s">
        <v>345</v>
      </c>
      <c r="B14" s="1551"/>
      <c r="C14" s="1551"/>
      <c r="D14" s="1551"/>
      <c r="E14" s="1551"/>
      <c r="F14" s="1551"/>
      <c r="G14" s="1551"/>
      <c r="H14" s="416"/>
      <c r="I14" s="416"/>
    </row>
    <row r="15" spans="1:12" ht="14.25" customHeight="1" x14ac:dyDescent="0.25">
      <c r="A15" s="246"/>
      <c r="B15" s="298"/>
      <c r="C15" s="298"/>
      <c r="E15" s="299"/>
      <c r="F15" s="417"/>
      <c r="G15" s="418"/>
      <c r="H15" s="419"/>
      <c r="I15" s="289"/>
    </row>
    <row r="16" spans="1:12" ht="14.25" customHeight="1" x14ac:dyDescent="0.25">
      <c r="A16" s="246"/>
      <c r="B16" s="298"/>
      <c r="C16" s="298"/>
      <c r="E16" s="299"/>
      <c r="F16" s="417"/>
      <c r="G16" s="418"/>
      <c r="H16" s="440"/>
      <c r="I16" s="289"/>
    </row>
    <row r="17" spans="1:9" ht="14.25" customHeight="1" x14ac:dyDescent="0.25">
      <c r="A17" s="246"/>
      <c r="B17" s="298"/>
      <c r="C17" s="298"/>
      <c r="E17" s="299"/>
      <c r="F17" s="417"/>
      <c r="G17" s="418"/>
      <c r="H17" s="419"/>
      <c r="I17" s="289"/>
    </row>
    <row r="18" spans="1:9" ht="14.25" customHeight="1" x14ac:dyDescent="0.25">
      <c r="A18" s="246"/>
      <c r="B18" s="298"/>
      <c r="C18" s="298"/>
      <c r="E18" s="299"/>
      <c r="F18" s="417"/>
      <c r="G18" s="418"/>
      <c r="H18" s="419"/>
      <c r="I18" s="289"/>
    </row>
    <row r="19" spans="1:9" ht="14.25" customHeight="1" x14ac:dyDescent="0.25">
      <c r="A19" s="246"/>
      <c r="B19" s="298"/>
      <c r="C19" s="298"/>
      <c r="E19" s="299"/>
      <c r="F19" s="417"/>
      <c r="G19" s="418"/>
      <c r="H19" s="419"/>
      <c r="I19" s="289"/>
    </row>
    <row r="20" spans="1:9" ht="14.25" customHeight="1" x14ac:dyDescent="0.25">
      <c r="A20" s="246"/>
      <c r="B20" s="298"/>
      <c r="C20" s="298"/>
      <c r="E20" s="299"/>
      <c r="F20" s="417"/>
      <c r="G20" s="418"/>
      <c r="H20" s="419"/>
      <c r="I20" s="289"/>
    </row>
    <row r="21" spans="1:9" ht="14.25" customHeight="1" x14ac:dyDescent="0.25">
      <c r="A21" s="246"/>
      <c r="B21" s="298"/>
      <c r="C21" s="298"/>
      <c r="E21" s="299"/>
      <c r="F21" s="417"/>
      <c r="G21" s="418"/>
      <c r="H21" s="419"/>
      <c r="I21" s="289"/>
    </row>
    <row r="22" spans="1:9" ht="14.25" customHeight="1" x14ac:dyDescent="0.25">
      <c r="A22" s="246"/>
      <c r="B22" s="298"/>
      <c r="C22" s="298"/>
      <c r="E22" s="299"/>
      <c r="F22" s="417"/>
      <c r="G22" s="418"/>
      <c r="H22" s="419"/>
      <c r="I22" s="289"/>
    </row>
    <row r="23" spans="1:9" ht="14.25" customHeight="1" x14ac:dyDescent="0.25">
      <c r="A23" s="246"/>
      <c r="B23" s="298"/>
      <c r="C23" s="298"/>
      <c r="E23" s="299"/>
      <c r="F23" s="417"/>
      <c r="G23" s="418"/>
      <c r="H23" s="419"/>
      <c r="I23" s="289"/>
    </row>
    <row r="24" spans="1:9" ht="14.25" customHeight="1" x14ac:dyDescent="0.25">
      <c r="A24" s="246"/>
      <c r="B24" s="298"/>
      <c r="C24" s="298"/>
      <c r="E24" s="299"/>
      <c r="F24" s="417"/>
      <c r="G24" s="418"/>
      <c r="H24" s="419"/>
      <c r="I24" s="289"/>
    </row>
    <row r="25" spans="1:9" ht="14.25" customHeight="1" x14ac:dyDescent="0.25">
      <c r="A25" s="246"/>
      <c r="B25" s="298"/>
      <c r="C25" s="298"/>
      <c r="E25" s="299"/>
      <c r="F25" s="417"/>
      <c r="G25" s="418"/>
      <c r="H25" s="419"/>
      <c r="I25" s="289"/>
    </row>
    <row r="26" spans="1:9" ht="14.25" customHeight="1" x14ac:dyDescent="0.25">
      <c r="A26" s="246"/>
      <c r="B26" s="298"/>
      <c r="C26" s="298"/>
      <c r="E26" s="299"/>
      <c r="F26" s="417"/>
      <c r="G26" s="418"/>
      <c r="H26" s="419"/>
      <c r="I26" s="289"/>
    </row>
    <row r="27" spans="1:9" ht="14.25" customHeight="1" x14ac:dyDescent="0.25">
      <c r="A27" s="246"/>
      <c r="B27" s="298"/>
      <c r="C27" s="298"/>
      <c r="E27" s="299"/>
      <c r="F27" s="417"/>
      <c r="G27" s="418"/>
      <c r="H27" s="419"/>
      <c r="I27" s="289"/>
    </row>
    <row r="28" spans="1:9" ht="14.25" customHeight="1" x14ac:dyDescent="0.25">
      <c r="A28" s="246"/>
      <c r="B28" s="298"/>
      <c r="C28" s="298"/>
      <c r="E28" s="299"/>
      <c r="F28" s="417"/>
      <c r="G28" s="418"/>
      <c r="H28" s="419"/>
      <c r="I28" s="289"/>
    </row>
    <row r="29" spans="1:9" ht="14.25" customHeight="1" x14ac:dyDescent="0.25">
      <c r="A29" s="246"/>
      <c r="B29" s="298"/>
      <c r="C29" s="298"/>
      <c r="E29" s="299"/>
      <c r="F29" s="417"/>
      <c r="G29" s="418"/>
      <c r="H29" s="419"/>
      <c r="I29" s="289"/>
    </row>
    <row r="30" spans="1:9" ht="14.25" customHeight="1" x14ac:dyDescent="0.25">
      <c r="A30" s="246"/>
      <c r="B30" s="298"/>
      <c r="C30" s="298"/>
      <c r="E30" s="299"/>
      <c r="F30" s="417"/>
      <c r="G30" s="418"/>
      <c r="H30" s="419"/>
      <c r="I30" s="289"/>
    </row>
    <row r="31" spans="1:9" ht="14.25" customHeight="1" x14ac:dyDescent="0.25">
      <c r="A31" s="246"/>
      <c r="B31" s="298"/>
      <c r="C31" s="298"/>
      <c r="E31" s="299"/>
      <c r="F31" s="417"/>
      <c r="G31" s="418"/>
      <c r="H31" s="419"/>
      <c r="I31" s="289"/>
    </row>
    <row r="32" spans="1:9" ht="14.25" customHeight="1" x14ac:dyDescent="0.25">
      <c r="A32" s="246"/>
      <c r="B32" s="298"/>
      <c r="C32" s="298"/>
      <c r="E32" s="299"/>
      <c r="F32" s="417"/>
      <c r="G32" s="418"/>
      <c r="H32" s="419"/>
      <c r="I32" s="289"/>
    </row>
    <row r="33" spans="1:10" ht="14.25" customHeight="1" x14ac:dyDescent="0.25">
      <c r="A33" s="246"/>
      <c r="B33" s="298"/>
      <c r="C33" s="298"/>
      <c r="E33" s="299"/>
      <c r="F33" s="417"/>
      <c r="G33" s="418"/>
      <c r="H33" s="419"/>
      <c r="I33" s="289"/>
    </row>
    <row r="34" spans="1:10" ht="14.25" customHeight="1" x14ac:dyDescent="0.25">
      <c r="A34" s="246"/>
      <c r="B34" s="298"/>
      <c r="C34" s="298"/>
      <c r="E34" s="299"/>
      <c r="F34" s="417"/>
      <c r="G34" s="418"/>
      <c r="H34" s="419"/>
      <c r="I34" s="289"/>
    </row>
    <row r="35" spans="1:10" ht="14.25" customHeight="1" x14ac:dyDescent="0.25">
      <c r="A35" s="246"/>
      <c r="B35" s="298"/>
      <c r="C35" s="298"/>
      <c r="E35" s="299"/>
      <c r="F35" s="417"/>
      <c r="G35" s="418"/>
      <c r="H35" s="419"/>
      <c r="I35" s="289"/>
    </row>
    <row r="36" spans="1:10" ht="14.25" customHeight="1" x14ac:dyDescent="0.25">
      <c r="A36" s="246"/>
      <c r="B36" s="298"/>
      <c r="C36" s="298"/>
      <c r="E36" s="299"/>
      <c r="F36" s="417"/>
      <c r="G36" s="418"/>
      <c r="H36" s="419"/>
      <c r="I36" s="289"/>
    </row>
    <row r="37" spans="1:10" ht="14.25" customHeight="1" x14ac:dyDescent="0.25">
      <c r="A37" s="441"/>
      <c r="B37" s="442"/>
      <c r="C37" s="442"/>
      <c r="D37" s="443"/>
      <c r="E37" s="444"/>
      <c r="F37" s="445"/>
      <c r="G37" s="442"/>
      <c r="H37" s="446"/>
      <c r="I37" s="289"/>
    </row>
    <row r="38" spans="1:10" x14ac:dyDescent="0.25">
      <c r="A38" s="289"/>
      <c r="B38" s="289"/>
      <c r="C38" s="289"/>
      <c r="D38" s="289"/>
      <c r="E38" s="289"/>
      <c r="F38" s="289"/>
      <c r="G38" s="289"/>
      <c r="H38" s="289"/>
      <c r="I38" s="289"/>
      <c r="J38" s="289"/>
    </row>
    <row r="39" spans="1:10" x14ac:dyDescent="0.25">
      <c r="A39" s="425"/>
      <c r="B39" s="289"/>
      <c r="C39" s="289"/>
      <c r="D39" s="289"/>
      <c r="E39" s="289"/>
      <c r="F39" s="289"/>
      <c r="G39" s="289"/>
      <c r="H39" s="289"/>
      <c r="I39" s="289"/>
      <c r="J39" s="289"/>
    </row>
    <row r="40" spans="1:10" x14ac:dyDescent="0.25">
      <c r="A40" s="426"/>
      <c r="B40" s="289"/>
      <c r="C40" s="289"/>
      <c r="D40" s="289"/>
      <c r="E40" s="289"/>
      <c r="F40" s="289"/>
      <c r="G40" s="289"/>
      <c r="H40" s="289"/>
      <c r="I40" s="289"/>
      <c r="J40" s="289"/>
    </row>
    <row r="41" spans="1:10" x14ac:dyDescent="0.25">
      <c r="A41" s="289"/>
      <c r="B41" s="289"/>
      <c r="C41" s="289"/>
      <c r="D41" s="289"/>
      <c r="E41" s="289"/>
      <c r="F41" s="289"/>
      <c r="G41" s="289"/>
      <c r="H41" s="289"/>
      <c r="I41" s="289"/>
      <c r="J41" s="289"/>
    </row>
    <row r="42" spans="1:10" x14ac:dyDescent="0.25">
      <c r="A42" s="289"/>
      <c r="B42" s="289"/>
      <c r="C42" s="289"/>
      <c r="D42" s="289"/>
      <c r="E42" s="289"/>
      <c r="F42" s="289"/>
      <c r="G42" s="289"/>
      <c r="H42" s="289"/>
      <c r="I42" s="289"/>
      <c r="J42" s="289"/>
    </row>
    <row r="43" spans="1:10" x14ac:dyDescent="0.25">
      <c r="A43" s="289"/>
      <c r="B43" s="289"/>
      <c r="C43" s="289"/>
      <c r="D43" s="289"/>
      <c r="E43" s="289"/>
      <c r="F43" s="289"/>
      <c r="G43" s="289"/>
      <c r="H43" s="289"/>
      <c r="I43" s="289"/>
      <c r="J43" s="289"/>
    </row>
    <row r="44" spans="1:10" x14ac:dyDescent="0.25">
      <c r="A44" s="289"/>
      <c r="B44" s="289"/>
      <c r="C44" s="289"/>
      <c r="D44" s="289"/>
      <c r="E44" s="289"/>
      <c r="F44" s="289"/>
      <c r="G44" s="289"/>
      <c r="H44" s="289"/>
      <c r="I44" s="289"/>
      <c r="J44" s="289"/>
    </row>
    <row r="45" spans="1:10" x14ac:dyDescent="0.25">
      <c r="A45" s="289"/>
      <c r="B45" s="289"/>
      <c r="C45" s="289"/>
      <c r="D45" s="289"/>
      <c r="E45" s="289"/>
      <c r="F45" s="289"/>
      <c r="G45" s="289"/>
      <c r="H45" s="289"/>
      <c r="I45" s="289"/>
      <c r="J45" s="289"/>
    </row>
    <row r="46" spans="1:10" x14ac:dyDescent="0.25">
      <c r="A46" s="289"/>
      <c r="B46" s="289"/>
      <c r="C46" s="289"/>
      <c r="D46" s="289"/>
      <c r="E46" s="289"/>
      <c r="F46" s="289"/>
      <c r="G46" s="289"/>
      <c r="H46" s="289"/>
      <c r="I46" s="289"/>
      <c r="J46" s="289"/>
    </row>
  </sheetData>
  <mergeCells count="5">
    <mergeCell ref="A10:G10"/>
    <mergeCell ref="A11:G11"/>
    <mergeCell ref="A12:G12"/>
    <mergeCell ref="A13:G13"/>
    <mergeCell ref="A14:G14"/>
  </mergeCells>
  <printOptions horizontalCentered="1" verticalCentered="1"/>
  <pageMargins left="0.98425196850393704" right="0.39370078740157483" top="0.39370078740157483" bottom="0.39370078740157483" header="0" footer="0.19685039370078741"/>
  <pageSetup paperSize="5" orientation="landscape" r:id="rId1"/>
  <headerFooter>
    <oddFooter>&amp;L291</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H57"/>
  <sheetViews>
    <sheetView showGridLines="0" view="pageBreakPreview" zoomScaleNormal="100" zoomScaleSheetLayoutView="100" workbookViewId="0">
      <selection activeCell="I8" sqref="I8"/>
    </sheetView>
  </sheetViews>
  <sheetFormatPr baseColWidth="10" defaultColWidth="8" defaultRowHeight="15" x14ac:dyDescent="0.25"/>
  <cols>
    <col min="1" max="1" width="46" style="290" customWidth="1"/>
    <col min="2" max="2" width="18.125" style="290" customWidth="1"/>
    <col min="3" max="3" width="3.25" style="290" customWidth="1"/>
    <col min="4" max="4" width="18.125" style="290" customWidth="1"/>
    <col min="5" max="5" width="3.25" style="290" customWidth="1"/>
    <col min="6" max="6" width="18.125" style="290" customWidth="1"/>
    <col min="7" max="7" width="3.25" style="290" customWidth="1"/>
    <col min="8" max="8" width="8.75" style="290" customWidth="1"/>
    <col min="9" max="252" width="8" style="290"/>
    <col min="253" max="253" width="39" style="290" customWidth="1"/>
    <col min="254" max="254" width="13.875" style="290" customWidth="1"/>
    <col min="255" max="255" width="9.75" style="290" customWidth="1"/>
    <col min="256" max="256" width="12.5" style="290" customWidth="1"/>
    <col min="257" max="257" width="8.75" style="290" customWidth="1"/>
    <col min="258" max="258" width="13.375" style="290" customWidth="1"/>
    <col min="259" max="259" width="13" style="290" customWidth="1"/>
    <col min="260" max="260" width="8.75" style="290" customWidth="1"/>
    <col min="261" max="261" width="15.125" style="290" customWidth="1"/>
    <col min="262" max="508" width="8" style="290"/>
    <col min="509" max="509" width="39" style="290" customWidth="1"/>
    <col min="510" max="510" width="13.875" style="290" customWidth="1"/>
    <col min="511" max="511" width="9.75" style="290" customWidth="1"/>
    <col min="512" max="512" width="12.5" style="290" customWidth="1"/>
    <col min="513" max="513" width="8.75" style="290" customWidth="1"/>
    <col min="514" max="514" width="13.375" style="290" customWidth="1"/>
    <col min="515" max="515" width="13" style="290" customWidth="1"/>
    <col min="516" max="516" width="8.75" style="290" customWidth="1"/>
    <col min="517" max="517" width="15.125" style="290" customWidth="1"/>
    <col min="518" max="764" width="8" style="290"/>
    <col min="765" max="765" width="39" style="290" customWidth="1"/>
    <col min="766" max="766" width="13.875" style="290" customWidth="1"/>
    <col min="767" max="767" width="9.75" style="290" customWidth="1"/>
    <col min="768" max="768" width="12.5" style="290" customWidth="1"/>
    <col min="769" max="769" width="8.75" style="290" customWidth="1"/>
    <col min="770" max="770" width="13.375" style="290" customWidth="1"/>
    <col min="771" max="771" width="13" style="290" customWidth="1"/>
    <col min="772" max="772" width="8.75" style="290" customWidth="1"/>
    <col min="773" max="773" width="15.125" style="290" customWidth="1"/>
    <col min="774" max="1020" width="8" style="290"/>
    <col min="1021" max="1021" width="39" style="290" customWidth="1"/>
    <col min="1022" max="1022" width="13.875" style="290" customWidth="1"/>
    <col min="1023" max="1023" width="9.75" style="290" customWidth="1"/>
    <col min="1024" max="1024" width="12.5" style="290" customWidth="1"/>
    <col min="1025" max="1025" width="8.75" style="290" customWidth="1"/>
    <col min="1026" max="1026" width="13.375" style="290" customWidth="1"/>
    <col min="1027" max="1027" width="13" style="290" customWidth="1"/>
    <col min="1028" max="1028" width="8.75" style="290" customWidth="1"/>
    <col min="1029" max="1029" width="15.125" style="290" customWidth="1"/>
    <col min="1030" max="1276" width="8" style="290"/>
    <col min="1277" max="1277" width="39" style="290" customWidth="1"/>
    <col min="1278" max="1278" width="13.875" style="290" customWidth="1"/>
    <col min="1279" max="1279" width="9.75" style="290" customWidth="1"/>
    <col min="1280" max="1280" width="12.5" style="290" customWidth="1"/>
    <col min="1281" max="1281" width="8.75" style="290" customWidth="1"/>
    <col min="1282" max="1282" width="13.375" style="290" customWidth="1"/>
    <col min="1283" max="1283" width="13" style="290" customWidth="1"/>
    <col min="1284" max="1284" width="8.75" style="290" customWidth="1"/>
    <col min="1285" max="1285" width="15.125" style="290" customWidth="1"/>
    <col min="1286" max="1532" width="8" style="290"/>
    <col min="1533" max="1533" width="39" style="290" customWidth="1"/>
    <col min="1534" max="1534" width="13.875" style="290" customWidth="1"/>
    <col min="1535" max="1535" width="9.75" style="290" customWidth="1"/>
    <col min="1536" max="1536" width="12.5" style="290" customWidth="1"/>
    <col min="1537" max="1537" width="8.75" style="290" customWidth="1"/>
    <col min="1538" max="1538" width="13.375" style="290" customWidth="1"/>
    <col min="1539" max="1539" width="13" style="290" customWidth="1"/>
    <col min="1540" max="1540" width="8.75" style="290" customWidth="1"/>
    <col min="1541" max="1541" width="15.125" style="290" customWidth="1"/>
    <col min="1542" max="1788" width="8" style="290"/>
    <col min="1789" max="1789" width="39" style="290" customWidth="1"/>
    <col min="1790" max="1790" width="13.875" style="290" customWidth="1"/>
    <col min="1791" max="1791" width="9.75" style="290" customWidth="1"/>
    <col min="1792" max="1792" width="12.5" style="290" customWidth="1"/>
    <col min="1793" max="1793" width="8.75" style="290" customWidth="1"/>
    <col min="1794" max="1794" width="13.375" style="290" customWidth="1"/>
    <col min="1795" max="1795" width="13" style="290" customWidth="1"/>
    <col min="1796" max="1796" width="8.75" style="290" customWidth="1"/>
    <col min="1797" max="1797" width="15.125" style="290" customWidth="1"/>
    <col min="1798" max="2044" width="8" style="290"/>
    <col min="2045" max="2045" width="39" style="290" customWidth="1"/>
    <col min="2046" max="2046" width="13.875" style="290" customWidth="1"/>
    <col min="2047" max="2047" width="9.75" style="290" customWidth="1"/>
    <col min="2048" max="2048" width="12.5" style="290" customWidth="1"/>
    <col min="2049" max="2049" width="8.75" style="290" customWidth="1"/>
    <col min="2050" max="2050" width="13.375" style="290" customWidth="1"/>
    <col min="2051" max="2051" width="13" style="290" customWidth="1"/>
    <col min="2052" max="2052" width="8.75" style="290" customWidth="1"/>
    <col min="2053" max="2053" width="15.125" style="290" customWidth="1"/>
    <col min="2054" max="2300" width="8" style="290"/>
    <col min="2301" max="2301" width="39" style="290" customWidth="1"/>
    <col min="2302" max="2302" width="13.875" style="290" customWidth="1"/>
    <col min="2303" max="2303" width="9.75" style="290" customWidth="1"/>
    <col min="2304" max="2304" width="12.5" style="290" customWidth="1"/>
    <col min="2305" max="2305" width="8.75" style="290" customWidth="1"/>
    <col min="2306" max="2306" width="13.375" style="290" customWidth="1"/>
    <col min="2307" max="2307" width="13" style="290" customWidth="1"/>
    <col min="2308" max="2308" width="8.75" style="290" customWidth="1"/>
    <col min="2309" max="2309" width="15.125" style="290" customWidth="1"/>
    <col min="2310" max="2556" width="8" style="290"/>
    <col min="2557" max="2557" width="39" style="290" customWidth="1"/>
    <col min="2558" max="2558" width="13.875" style="290" customWidth="1"/>
    <col min="2559" max="2559" width="9.75" style="290" customWidth="1"/>
    <col min="2560" max="2560" width="12.5" style="290" customWidth="1"/>
    <col min="2561" max="2561" width="8.75" style="290" customWidth="1"/>
    <col min="2562" max="2562" width="13.375" style="290" customWidth="1"/>
    <col min="2563" max="2563" width="13" style="290" customWidth="1"/>
    <col min="2564" max="2564" width="8.75" style="290" customWidth="1"/>
    <col min="2565" max="2565" width="15.125" style="290" customWidth="1"/>
    <col min="2566" max="2812" width="8" style="290"/>
    <col min="2813" max="2813" width="39" style="290" customWidth="1"/>
    <col min="2814" max="2814" width="13.875" style="290" customWidth="1"/>
    <col min="2815" max="2815" width="9.75" style="290" customWidth="1"/>
    <col min="2816" max="2816" width="12.5" style="290" customWidth="1"/>
    <col min="2817" max="2817" width="8.75" style="290" customWidth="1"/>
    <col min="2818" max="2818" width="13.375" style="290" customWidth="1"/>
    <col min="2819" max="2819" width="13" style="290" customWidth="1"/>
    <col min="2820" max="2820" width="8.75" style="290" customWidth="1"/>
    <col min="2821" max="2821" width="15.125" style="290" customWidth="1"/>
    <col min="2822" max="3068" width="8" style="290"/>
    <col min="3069" max="3069" width="39" style="290" customWidth="1"/>
    <col min="3070" max="3070" width="13.875" style="290" customWidth="1"/>
    <col min="3071" max="3071" width="9.75" style="290" customWidth="1"/>
    <col min="3072" max="3072" width="12.5" style="290" customWidth="1"/>
    <col min="3073" max="3073" width="8.75" style="290" customWidth="1"/>
    <col min="3074" max="3074" width="13.375" style="290" customWidth="1"/>
    <col min="3075" max="3075" width="13" style="290" customWidth="1"/>
    <col min="3076" max="3076" width="8.75" style="290" customWidth="1"/>
    <col min="3077" max="3077" width="15.125" style="290" customWidth="1"/>
    <col min="3078" max="3324" width="8" style="290"/>
    <col min="3325" max="3325" width="39" style="290" customWidth="1"/>
    <col min="3326" max="3326" width="13.875" style="290" customWidth="1"/>
    <col min="3327" max="3327" width="9.75" style="290" customWidth="1"/>
    <col min="3328" max="3328" width="12.5" style="290" customWidth="1"/>
    <col min="3329" max="3329" width="8.75" style="290" customWidth="1"/>
    <col min="3330" max="3330" width="13.375" style="290" customWidth="1"/>
    <col min="3331" max="3331" width="13" style="290" customWidth="1"/>
    <col min="3332" max="3332" width="8.75" style="290" customWidth="1"/>
    <col min="3333" max="3333" width="15.125" style="290" customWidth="1"/>
    <col min="3334" max="3580" width="8" style="290"/>
    <col min="3581" max="3581" width="39" style="290" customWidth="1"/>
    <col min="3582" max="3582" width="13.875" style="290" customWidth="1"/>
    <col min="3583" max="3583" width="9.75" style="290" customWidth="1"/>
    <col min="3584" max="3584" width="12.5" style="290" customWidth="1"/>
    <col min="3585" max="3585" width="8.75" style="290" customWidth="1"/>
    <col min="3586" max="3586" width="13.375" style="290" customWidth="1"/>
    <col min="3587" max="3587" width="13" style="290" customWidth="1"/>
    <col min="3588" max="3588" width="8.75" style="290" customWidth="1"/>
    <col min="3589" max="3589" width="15.125" style="290" customWidth="1"/>
    <col min="3590" max="3836" width="8" style="290"/>
    <col min="3837" max="3837" width="39" style="290" customWidth="1"/>
    <col min="3838" max="3838" width="13.875" style="290" customWidth="1"/>
    <col min="3839" max="3839" width="9.75" style="290" customWidth="1"/>
    <col min="3840" max="3840" width="12.5" style="290" customWidth="1"/>
    <col min="3841" max="3841" width="8.75" style="290" customWidth="1"/>
    <col min="3842" max="3842" width="13.375" style="290" customWidth="1"/>
    <col min="3843" max="3843" width="13" style="290" customWidth="1"/>
    <col min="3844" max="3844" width="8.75" style="290" customWidth="1"/>
    <col min="3845" max="3845" width="15.125" style="290" customWidth="1"/>
    <col min="3846" max="4092" width="8" style="290"/>
    <col min="4093" max="4093" width="39" style="290" customWidth="1"/>
    <col min="4094" max="4094" width="13.875" style="290" customWidth="1"/>
    <col min="4095" max="4095" width="9.75" style="290" customWidth="1"/>
    <col min="4096" max="4096" width="12.5" style="290" customWidth="1"/>
    <col min="4097" max="4097" width="8.75" style="290" customWidth="1"/>
    <col min="4098" max="4098" width="13.375" style="290" customWidth="1"/>
    <col min="4099" max="4099" width="13" style="290" customWidth="1"/>
    <col min="4100" max="4100" width="8.75" style="290" customWidth="1"/>
    <col min="4101" max="4101" width="15.125" style="290" customWidth="1"/>
    <col min="4102" max="4348" width="8" style="290"/>
    <col min="4349" max="4349" width="39" style="290" customWidth="1"/>
    <col min="4350" max="4350" width="13.875" style="290" customWidth="1"/>
    <col min="4351" max="4351" width="9.75" style="290" customWidth="1"/>
    <col min="4352" max="4352" width="12.5" style="290" customWidth="1"/>
    <col min="4353" max="4353" width="8.75" style="290" customWidth="1"/>
    <col min="4354" max="4354" width="13.375" style="290" customWidth="1"/>
    <col min="4355" max="4355" width="13" style="290" customWidth="1"/>
    <col min="4356" max="4356" width="8.75" style="290" customWidth="1"/>
    <col min="4357" max="4357" width="15.125" style="290" customWidth="1"/>
    <col min="4358" max="4604" width="8" style="290"/>
    <col min="4605" max="4605" width="39" style="290" customWidth="1"/>
    <col min="4606" max="4606" width="13.875" style="290" customWidth="1"/>
    <col min="4607" max="4607" width="9.75" style="290" customWidth="1"/>
    <col min="4608" max="4608" width="12.5" style="290" customWidth="1"/>
    <col min="4609" max="4609" width="8.75" style="290" customWidth="1"/>
    <col min="4610" max="4610" width="13.375" style="290" customWidth="1"/>
    <col min="4611" max="4611" width="13" style="290" customWidth="1"/>
    <col min="4612" max="4612" width="8.75" style="290" customWidth="1"/>
    <col min="4613" max="4613" width="15.125" style="290" customWidth="1"/>
    <col min="4614" max="4860" width="8" style="290"/>
    <col min="4861" max="4861" width="39" style="290" customWidth="1"/>
    <col min="4862" max="4862" width="13.875" style="290" customWidth="1"/>
    <col min="4863" max="4863" width="9.75" style="290" customWidth="1"/>
    <col min="4864" max="4864" width="12.5" style="290" customWidth="1"/>
    <col min="4865" max="4865" width="8.75" style="290" customWidth="1"/>
    <col min="4866" max="4866" width="13.375" style="290" customWidth="1"/>
    <col min="4867" max="4867" width="13" style="290" customWidth="1"/>
    <col min="4868" max="4868" width="8.75" style="290" customWidth="1"/>
    <col min="4869" max="4869" width="15.125" style="290" customWidth="1"/>
    <col min="4870" max="5116" width="8" style="290"/>
    <col min="5117" max="5117" width="39" style="290" customWidth="1"/>
    <col min="5118" max="5118" width="13.875" style="290" customWidth="1"/>
    <col min="5119" max="5119" width="9.75" style="290" customWidth="1"/>
    <col min="5120" max="5120" width="12.5" style="290" customWidth="1"/>
    <col min="5121" max="5121" width="8.75" style="290" customWidth="1"/>
    <col min="5122" max="5122" width="13.375" style="290" customWidth="1"/>
    <col min="5123" max="5123" width="13" style="290" customWidth="1"/>
    <col min="5124" max="5124" width="8.75" style="290" customWidth="1"/>
    <col min="5125" max="5125" width="15.125" style="290" customWidth="1"/>
    <col min="5126" max="5372" width="8" style="290"/>
    <col min="5373" max="5373" width="39" style="290" customWidth="1"/>
    <col min="5374" max="5374" width="13.875" style="290" customWidth="1"/>
    <col min="5375" max="5375" width="9.75" style="290" customWidth="1"/>
    <col min="5376" max="5376" width="12.5" style="290" customWidth="1"/>
    <col min="5377" max="5377" width="8.75" style="290" customWidth="1"/>
    <col min="5378" max="5378" width="13.375" style="290" customWidth="1"/>
    <col min="5379" max="5379" width="13" style="290" customWidth="1"/>
    <col min="5380" max="5380" width="8.75" style="290" customWidth="1"/>
    <col min="5381" max="5381" width="15.125" style="290" customWidth="1"/>
    <col min="5382" max="5628" width="8" style="290"/>
    <col min="5629" max="5629" width="39" style="290" customWidth="1"/>
    <col min="5630" max="5630" width="13.875" style="290" customWidth="1"/>
    <col min="5631" max="5631" width="9.75" style="290" customWidth="1"/>
    <col min="5632" max="5632" width="12.5" style="290" customWidth="1"/>
    <col min="5633" max="5633" width="8.75" style="290" customWidth="1"/>
    <col min="5634" max="5634" width="13.375" style="290" customWidth="1"/>
    <col min="5635" max="5635" width="13" style="290" customWidth="1"/>
    <col min="5636" max="5636" width="8.75" style="290" customWidth="1"/>
    <col min="5637" max="5637" width="15.125" style="290" customWidth="1"/>
    <col min="5638" max="5884" width="8" style="290"/>
    <col min="5885" max="5885" width="39" style="290" customWidth="1"/>
    <col min="5886" max="5886" width="13.875" style="290" customWidth="1"/>
    <col min="5887" max="5887" width="9.75" style="290" customWidth="1"/>
    <col min="5888" max="5888" width="12.5" style="290" customWidth="1"/>
    <col min="5889" max="5889" width="8.75" style="290" customWidth="1"/>
    <col min="5890" max="5890" width="13.375" style="290" customWidth="1"/>
    <col min="5891" max="5891" width="13" style="290" customWidth="1"/>
    <col min="5892" max="5892" width="8.75" style="290" customWidth="1"/>
    <col min="5893" max="5893" width="15.125" style="290" customWidth="1"/>
    <col min="5894" max="6140" width="8" style="290"/>
    <col min="6141" max="6141" width="39" style="290" customWidth="1"/>
    <col min="6142" max="6142" width="13.875" style="290" customWidth="1"/>
    <col min="6143" max="6143" width="9.75" style="290" customWidth="1"/>
    <col min="6144" max="6144" width="12.5" style="290" customWidth="1"/>
    <col min="6145" max="6145" width="8.75" style="290" customWidth="1"/>
    <col min="6146" max="6146" width="13.375" style="290" customWidth="1"/>
    <col min="6147" max="6147" width="13" style="290" customWidth="1"/>
    <col min="6148" max="6148" width="8.75" style="290" customWidth="1"/>
    <col min="6149" max="6149" width="15.125" style="290" customWidth="1"/>
    <col min="6150" max="6396" width="8" style="290"/>
    <col min="6397" max="6397" width="39" style="290" customWidth="1"/>
    <col min="6398" max="6398" width="13.875" style="290" customWidth="1"/>
    <col min="6399" max="6399" width="9.75" style="290" customWidth="1"/>
    <col min="6400" max="6400" width="12.5" style="290" customWidth="1"/>
    <col min="6401" max="6401" width="8.75" style="290" customWidth="1"/>
    <col min="6402" max="6402" width="13.375" style="290" customWidth="1"/>
    <col min="6403" max="6403" width="13" style="290" customWidth="1"/>
    <col min="6404" max="6404" width="8.75" style="290" customWidth="1"/>
    <col min="6405" max="6405" width="15.125" style="290" customWidth="1"/>
    <col min="6406" max="6652" width="8" style="290"/>
    <col min="6653" max="6653" width="39" style="290" customWidth="1"/>
    <col min="6654" max="6654" width="13.875" style="290" customWidth="1"/>
    <col min="6655" max="6655" width="9.75" style="290" customWidth="1"/>
    <col min="6656" max="6656" width="12.5" style="290" customWidth="1"/>
    <col min="6657" max="6657" width="8.75" style="290" customWidth="1"/>
    <col min="6658" max="6658" width="13.375" style="290" customWidth="1"/>
    <col min="6659" max="6659" width="13" style="290" customWidth="1"/>
    <col min="6660" max="6660" width="8.75" style="290" customWidth="1"/>
    <col min="6661" max="6661" width="15.125" style="290" customWidth="1"/>
    <col min="6662" max="6908" width="8" style="290"/>
    <col min="6909" max="6909" width="39" style="290" customWidth="1"/>
    <col min="6910" max="6910" width="13.875" style="290" customWidth="1"/>
    <col min="6911" max="6911" width="9.75" style="290" customWidth="1"/>
    <col min="6912" max="6912" width="12.5" style="290" customWidth="1"/>
    <col min="6913" max="6913" width="8.75" style="290" customWidth="1"/>
    <col min="6914" max="6914" width="13.375" style="290" customWidth="1"/>
    <col min="6915" max="6915" width="13" style="290" customWidth="1"/>
    <col min="6916" max="6916" width="8.75" style="290" customWidth="1"/>
    <col min="6917" max="6917" width="15.125" style="290" customWidth="1"/>
    <col min="6918" max="7164" width="8" style="290"/>
    <col min="7165" max="7165" width="39" style="290" customWidth="1"/>
    <col min="7166" max="7166" width="13.875" style="290" customWidth="1"/>
    <col min="7167" max="7167" width="9.75" style="290" customWidth="1"/>
    <col min="7168" max="7168" width="12.5" style="290" customWidth="1"/>
    <col min="7169" max="7169" width="8.75" style="290" customWidth="1"/>
    <col min="7170" max="7170" width="13.375" style="290" customWidth="1"/>
    <col min="7171" max="7171" width="13" style="290" customWidth="1"/>
    <col min="7172" max="7172" width="8.75" style="290" customWidth="1"/>
    <col min="7173" max="7173" width="15.125" style="290" customWidth="1"/>
    <col min="7174" max="7420" width="8" style="290"/>
    <col min="7421" max="7421" width="39" style="290" customWidth="1"/>
    <col min="7422" max="7422" width="13.875" style="290" customWidth="1"/>
    <col min="7423" max="7423" width="9.75" style="290" customWidth="1"/>
    <col min="7424" max="7424" width="12.5" style="290" customWidth="1"/>
    <col min="7425" max="7425" width="8.75" style="290" customWidth="1"/>
    <col min="7426" max="7426" width="13.375" style="290" customWidth="1"/>
    <col min="7427" max="7427" width="13" style="290" customWidth="1"/>
    <col min="7428" max="7428" width="8.75" style="290" customWidth="1"/>
    <col min="7429" max="7429" width="15.125" style="290" customWidth="1"/>
    <col min="7430" max="7676" width="8" style="290"/>
    <col min="7677" max="7677" width="39" style="290" customWidth="1"/>
    <col min="7678" max="7678" width="13.875" style="290" customWidth="1"/>
    <col min="7679" max="7679" width="9.75" style="290" customWidth="1"/>
    <col min="7680" max="7680" width="12.5" style="290" customWidth="1"/>
    <col min="7681" max="7681" width="8.75" style="290" customWidth="1"/>
    <col min="7682" max="7682" width="13.375" style="290" customWidth="1"/>
    <col min="7683" max="7683" width="13" style="290" customWidth="1"/>
    <col min="7684" max="7684" width="8.75" style="290" customWidth="1"/>
    <col min="7685" max="7685" width="15.125" style="290" customWidth="1"/>
    <col min="7686" max="7932" width="8" style="290"/>
    <col min="7933" max="7933" width="39" style="290" customWidth="1"/>
    <col min="7934" max="7934" width="13.875" style="290" customWidth="1"/>
    <col min="7935" max="7935" width="9.75" style="290" customWidth="1"/>
    <col min="7936" max="7936" width="12.5" style="290" customWidth="1"/>
    <col min="7937" max="7937" width="8.75" style="290" customWidth="1"/>
    <col min="7938" max="7938" width="13.375" style="290" customWidth="1"/>
    <col min="7939" max="7939" width="13" style="290" customWidth="1"/>
    <col min="7940" max="7940" width="8.75" style="290" customWidth="1"/>
    <col min="7941" max="7941" width="15.125" style="290" customWidth="1"/>
    <col min="7942" max="8188" width="8" style="290"/>
    <col min="8189" max="8189" width="39" style="290" customWidth="1"/>
    <col min="8190" max="8190" width="13.875" style="290" customWidth="1"/>
    <col min="8191" max="8191" width="9.75" style="290" customWidth="1"/>
    <col min="8192" max="8192" width="12.5" style="290" customWidth="1"/>
    <col min="8193" max="8193" width="8.75" style="290" customWidth="1"/>
    <col min="8194" max="8194" width="13.375" style="290" customWidth="1"/>
    <col min="8195" max="8195" width="13" style="290" customWidth="1"/>
    <col min="8196" max="8196" width="8.75" style="290" customWidth="1"/>
    <col min="8197" max="8197" width="15.125" style="290" customWidth="1"/>
    <col min="8198" max="8444" width="8" style="290"/>
    <col min="8445" max="8445" width="39" style="290" customWidth="1"/>
    <col min="8446" max="8446" width="13.875" style="290" customWidth="1"/>
    <col min="8447" max="8447" width="9.75" style="290" customWidth="1"/>
    <col min="8448" max="8448" width="12.5" style="290" customWidth="1"/>
    <col min="8449" max="8449" width="8.75" style="290" customWidth="1"/>
    <col min="8450" max="8450" width="13.375" style="290" customWidth="1"/>
    <col min="8451" max="8451" width="13" style="290" customWidth="1"/>
    <col min="8452" max="8452" width="8.75" style="290" customWidth="1"/>
    <col min="8453" max="8453" width="15.125" style="290" customWidth="1"/>
    <col min="8454" max="8700" width="8" style="290"/>
    <col min="8701" max="8701" width="39" style="290" customWidth="1"/>
    <col min="8702" max="8702" width="13.875" style="290" customWidth="1"/>
    <col min="8703" max="8703" width="9.75" style="290" customWidth="1"/>
    <col min="8704" max="8704" width="12.5" style="290" customWidth="1"/>
    <col min="8705" max="8705" width="8.75" style="290" customWidth="1"/>
    <col min="8706" max="8706" width="13.375" style="290" customWidth="1"/>
    <col min="8707" max="8707" width="13" style="290" customWidth="1"/>
    <col min="8708" max="8708" width="8.75" style="290" customWidth="1"/>
    <col min="8709" max="8709" width="15.125" style="290" customWidth="1"/>
    <col min="8710" max="8956" width="8" style="290"/>
    <col min="8957" max="8957" width="39" style="290" customWidth="1"/>
    <col min="8958" max="8958" width="13.875" style="290" customWidth="1"/>
    <col min="8959" max="8959" width="9.75" style="290" customWidth="1"/>
    <col min="8960" max="8960" width="12.5" style="290" customWidth="1"/>
    <col min="8961" max="8961" width="8.75" style="290" customWidth="1"/>
    <col min="8962" max="8962" width="13.375" style="290" customWidth="1"/>
    <col min="8963" max="8963" width="13" style="290" customWidth="1"/>
    <col min="8964" max="8964" width="8.75" style="290" customWidth="1"/>
    <col min="8965" max="8965" width="15.125" style="290" customWidth="1"/>
    <col min="8966" max="9212" width="8" style="290"/>
    <col min="9213" max="9213" width="39" style="290" customWidth="1"/>
    <col min="9214" max="9214" width="13.875" style="290" customWidth="1"/>
    <col min="9215" max="9215" width="9.75" style="290" customWidth="1"/>
    <col min="9216" max="9216" width="12.5" style="290" customWidth="1"/>
    <col min="9217" max="9217" width="8.75" style="290" customWidth="1"/>
    <col min="9218" max="9218" width="13.375" style="290" customWidth="1"/>
    <col min="9219" max="9219" width="13" style="290" customWidth="1"/>
    <col min="9220" max="9220" width="8.75" style="290" customWidth="1"/>
    <col min="9221" max="9221" width="15.125" style="290" customWidth="1"/>
    <col min="9222" max="9468" width="8" style="290"/>
    <col min="9469" max="9469" width="39" style="290" customWidth="1"/>
    <col min="9470" max="9470" width="13.875" style="290" customWidth="1"/>
    <col min="9471" max="9471" width="9.75" style="290" customWidth="1"/>
    <col min="9472" max="9472" width="12.5" style="290" customWidth="1"/>
    <col min="9473" max="9473" width="8.75" style="290" customWidth="1"/>
    <col min="9474" max="9474" width="13.375" style="290" customWidth="1"/>
    <col min="9475" max="9475" width="13" style="290" customWidth="1"/>
    <col min="9476" max="9476" width="8.75" style="290" customWidth="1"/>
    <col min="9477" max="9477" width="15.125" style="290" customWidth="1"/>
    <col min="9478" max="9724" width="8" style="290"/>
    <col min="9725" max="9725" width="39" style="290" customWidth="1"/>
    <col min="9726" max="9726" width="13.875" style="290" customWidth="1"/>
    <col min="9727" max="9727" width="9.75" style="290" customWidth="1"/>
    <col min="9728" max="9728" width="12.5" style="290" customWidth="1"/>
    <col min="9729" max="9729" width="8.75" style="290" customWidth="1"/>
    <col min="9730" max="9730" width="13.375" style="290" customWidth="1"/>
    <col min="9731" max="9731" width="13" style="290" customWidth="1"/>
    <col min="9732" max="9732" width="8.75" style="290" customWidth="1"/>
    <col min="9733" max="9733" width="15.125" style="290" customWidth="1"/>
    <col min="9734" max="9980" width="8" style="290"/>
    <col min="9981" max="9981" width="39" style="290" customWidth="1"/>
    <col min="9982" max="9982" width="13.875" style="290" customWidth="1"/>
    <col min="9983" max="9983" width="9.75" style="290" customWidth="1"/>
    <col min="9984" max="9984" width="12.5" style="290" customWidth="1"/>
    <col min="9985" max="9985" width="8.75" style="290" customWidth="1"/>
    <col min="9986" max="9986" width="13.375" style="290" customWidth="1"/>
    <col min="9987" max="9987" width="13" style="290" customWidth="1"/>
    <col min="9988" max="9988" width="8.75" style="290" customWidth="1"/>
    <col min="9989" max="9989" width="15.125" style="290" customWidth="1"/>
    <col min="9990" max="10236" width="8" style="290"/>
    <col min="10237" max="10237" width="39" style="290" customWidth="1"/>
    <col min="10238" max="10238" width="13.875" style="290" customWidth="1"/>
    <col min="10239" max="10239" width="9.75" style="290" customWidth="1"/>
    <col min="10240" max="10240" width="12.5" style="290" customWidth="1"/>
    <col min="10241" max="10241" width="8.75" style="290" customWidth="1"/>
    <col min="10242" max="10242" width="13.375" style="290" customWidth="1"/>
    <col min="10243" max="10243" width="13" style="290" customWidth="1"/>
    <col min="10244" max="10244" width="8.75" style="290" customWidth="1"/>
    <col min="10245" max="10245" width="15.125" style="290" customWidth="1"/>
    <col min="10246" max="10492" width="8" style="290"/>
    <col min="10493" max="10493" width="39" style="290" customWidth="1"/>
    <col min="10494" max="10494" width="13.875" style="290" customWidth="1"/>
    <col min="10495" max="10495" width="9.75" style="290" customWidth="1"/>
    <col min="10496" max="10496" width="12.5" style="290" customWidth="1"/>
    <col min="10497" max="10497" width="8.75" style="290" customWidth="1"/>
    <col min="10498" max="10498" width="13.375" style="290" customWidth="1"/>
    <col min="10499" max="10499" width="13" style="290" customWidth="1"/>
    <col min="10500" max="10500" width="8.75" style="290" customWidth="1"/>
    <col min="10501" max="10501" width="15.125" style="290" customWidth="1"/>
    <col min="10502" max="10748" width="8" style="290"/>
    <col min="10749" max="10749" width="39" style="290" customWidth="1"/>
    <col min="10750" max="10750" width="13.875" style="290" customWidth="1"/>
    <col min="10751" max="10751" width="9.75" style="290" customWidth="1"/>
    <col min="10752" max="10752" width="12.5" style="290" customWidth="1"/>
    <col min="10753" max="10753" width="8.75" style="290" customWidth="1"/>
    <col min="10754" max="10754" width="13.375" style="290" customWidth="1"/>
    <col min="10755" max="10755" width="13" style="290" customWidth="1"/>
    <col min="10756" max="10756" width="8.75" style="290" customWidth="1"/>
    <col min="10757" max="10757" width="15.125" style="290" customWidth="1"/>
    <col min="10758" max="11004" width="8" style="290"/>
    <col min="11005" max="11005" width="39" style="290" customWidth="1"/>
    <col min="11006" max="11006" width="13.875" style="290" customWidth="1"/>
    <col min="11007" max="11007" width="9.75" style="290" customWidth="1"/>
    <col min="11008" max="11008" width="12.5" style="290" customWidth="1"/>
    <col min="11009" max="11009" width="8.75" style="290" customWidth="1"/>
    <col min="11010" max="11010" width="13.375" style="290" customWidth="1"/>
    <col min="11011" max="11011" width="13" style="290" customWidth="1"/>
    <col min="11012" max="11012" width="8.75" style="290" customWidth="1"/>
    <col min="11013" max="11013" width="15.125" style="290" customWidth="1"/>
    <col min="11014" max="11260" width="8" style="290"/>
    <col min="11261" max="11261" width="39" style="290" customWidth="1"/>
    <col min="11262" max="11262" width="13.875" style="290" customWidth="1"/>
    <col min="11263" max="11263" width="9.75" style="290" customWidth="1"/>
    <col min="11264" max="11264" width="12.5" style="290" customWidth="1"/>
    <col min="11265" max="11265" width="8.75" style="290" customWidth="1"/>
    <col min="11266" max="11266" width="13.375" style="290" customWidth="1"/>
    <col min="11267" max="11267" width="13" style="290" customWidth="1"/>
    <col min="11268" max="11268" width="8.75" style="290" customWidth="1"/>
    <col min="11269" max="11269" width="15.125" style="290" customWidth="1"/>
    <col min="11270" max="11516" width="8" style="290"/>
    <col min="11517" max="11517" width="39" style="290" customWidth="1"/>
    <col min="11518" max="11518" width="13.875" style="290" customWidth="1"/>
    <col min="11519" max="11519" width="9.75" style="290" customWidth="1"/>
    <col min="11520" max="11520" width="12.5" style="290" customWidth="1"/>
    <col min="11521" max="11521" width="8.75" style="290" customWidth="1"/>
    <col min="11522" max="11522" width="13.375" style="290" customWidth="1"/>
    <col min="11523" max="11523" width="13" style="290" customWidth="1"/>
    <col min="11524" max="11524" width="8.75" style="290" customWidth="1"/>
    <col min="11525" max="11525" width="15.125" style="290" customWidth="1"/>
    <col min="11526" max="11772" width="8" style="290"/>
    <col min="11773" max="11773" width="39" style="290" customWidth="1"/>
    <col min="11774" max="11774" width="13.875" style="290" customWidth="1"/>
    <col min="11775" max="11775" width="9.75" style="290" customWidth="1"/>
    <col min="11776" max="11776" width="12.5" style="290" customWidth="1"/>
    <col min="11777" max="11777" width="8.75" style="290" customWidth="1"/>
    <col min="11778" max="11778" width="13.375" style="290" customWidth="1"/>
    <col min="11779" max="11779" width="13" style="290" customWidth="1"/>
    <col min="11780" max="11780" width="8.75" style="290" customWidth="1"/>
    <col min="11781" max="11781" width="15.125" style="290" customWidth="1"/>
    <col min="11782" max="12028" width="8" style="290"/>
    <col min="12029" max="12029" width="39" style="290" customWidth="1"/>
    <col min="12030" max="12030" width="13.875" style="290" customWidth="1"/>
    <col min="12031" max="12031" width="9.75" style="290" customWidth="1"/>
    <col min="12032" max="12032" width="12.5" style="290" customWidth="1"/>
    <col min="12033" max="12033" width="8.75" style="290" customWidth="1"/>
    <col min="12034" max="12034" width="13.375" style="290" customWidth="1"/>
    <col min="12035" max="12035" width="13" style="290" customWidth="1"/>
    <col min="12036" max="12036" width="8.75" style="290" customWidth="1"/>
    <col min="12037" max="12037" width="15.125" style="290" customWidth="1"/>
    <col min="12038" max="12284" width="8" style="290"/>
    <col min="12285" max="12285" width="39" style="290" customWidth="1"/>
    <col min="12286" max="12286" width="13.875" style="290" customWidth="1"/>
    <col min="12287" max="12287" width="9.75" style="290" customWidth="1"/>
    <col min="12288" max="12288" width="12.5" style="290" customWidth="1"/>
    <col min="12289" max="12289" width="8.75" style="290" customWidth="1"/>
    <col min="12290" max="12290" width="13.375" style="290" customWidth="1"/>
    <col min="12291" max="12291" width="13" style="290" customWidth="1"/>
    <col min="12292" max="12292" width="8.75" style="290" customWidth="1"/>
    <col min="12293" max="12293" width="15.125" style="290" customWidth="1"/>
    <col min="12294" max="12540" width="8" style="290"/>
    <col min="12541" max="12541" width="39" style="290" customWidth="1"/>
    <col min="12542" max="12542" width="13.875" style="290" customWidth="1"/>
    <col min="12543" max="12543" width="9.75" style="290" customWidth="1"/>
    <col min="12544" max="12544" width="12.5" style="290" customWidth="1"/>
    <col min="12545" max="12545" width="8.75" style="290" customWidth="1"/>
    <col min="12546" max="12546" width="13.375" style="290" customWidth="1"/>
    <col min="12547" max="12547" width="13" style="290" customWidth="1"/>
    <col min="12548" max="12548" width="8.75" style="290" customWidth="1"/>
    <col min="12549" max="12549" width="15.125" style="290" customWidth="1"/>
    <col min="12550" max="12796" width="8" style="290"/>
    <col min="12797" max="12797" width="39" style="290" customWidth="1"/>
    <col min="12798" max="12798" width="13.875" style="290" customWidth="1"/>
    <col min="12799" max="12799" width="9.75" style="290" customWidth="1"/>
    <col min="12800" max="12800" width="12.5" style="290" customWidth="1"/>
    <col min="12801" max="12801" width="8.75" style="290" customWidth="1"/>
    <col min="12802" max="12802" width="13.375" style="290" customWidth="1"/>
    <col min="12803" max="12803" width="13" style="290" customWidth="1"/>
    <col min="12804" max="12804" width="8.75" style="290" customWidth="1"/>
    <col min="12805" max="12805" width="15.125" style="290" customWidth="1"/>
    <col min="12806" max="13052" width="8" style="290"/>
    <col min="13053" max="13053" width="39" style="290" customWidth="1"/>
    <col min="13054" max="13054" width="13.875" style="290" customWidth="1"/>
    <col min="13055" max="13055" width="9.75" style="290" customWidth="1"/>
    <col min="13056" max="13056" width="12.5" style="290" customWidth="1"/>
    <col min="13057" max="13057" width="8.75" style="290" customWidth="1"/>
    <col min="13058" max="13058" width="13.375" style="290" customWidth="1"/>
    <col min="13059" max="13059" width="13" style="290" customWidth="1"/>
    <col min="13060" max="13060" width="8.75" style="290" customWidth="1"/>
    <col min="13061" max="13061" width="15.125" style="290" customWidth="1"/>
    <col min="13062" max="13308" width="8" style="290"/>
    <col min="13309" max="13309" width="39" style="290" customWidth="1"/>
    <col min="13310" max="13310" width="13.875" style="290" customWidth="1"/>
    <col min="13311" max="13311" width="9.75" style="290" customWidth="1"/>
    <col min="13312" max="13312" width="12.5" style="290" customWidth="1"/>
    <col min="13313" max="13313" width="8.75" style="290" customWidth="1"/>
    <col min="13314" max="13314" width="13.375" style="290" customWidth="1"/>
    <col min="13315" max="13315" width="13" style="290" customWidth="1"/>
    <col min="13316" max="13316" width="8.75" style="290" customWidth="1"/>
    <col min="13317" max="13317" width="15.125" style="290" customWidth="1"/>
    <col min="13318" max="13564" width="8" style="290"/>
    <col min="13565" max="13565" width="39" style="290" customWidth="1"/>
    <col min="13566" max="13566" width="13.875" style="290" customWidth="1"/>
    <col min="13567" max="13567" width="9.75" style="290" customWidth="1"/>
    <col min="13568" max="13568" width="12.5" style="290" customWidth="1"/>
    <col min="13569" max="13569" width="8.75" style="290" customWidth="1"/>
    <col min="13570" max="13570" width="13.375" style="290" customWidth="1"/>
    <col min="13571" max="13571" width="13" style="290" customWidth="1"/>
    <col min="13572" max="13572" width="8.75" style="290" customWidth="1"/>
    <col min="13573" max="13573" width="15.125" style="290" customWidth="1"/>
    <col min="13574" max="13820" width="8" style="290"/>
    <col min="13821" max="13821" width="39" style="290" customWidth="1"/>
    <col min="13822" max="13822" width="13.875" style="290" customWidth="1"/>
    <col min="13823" max="13823" width="9.75" style="290" customWidth="1"/>
    <col min="13824" max="13824" width="12.5" style="290" customWidth="1"/>
    <col min="13825" max="13825" width="8.75" style="290" customWidth="1"/>
    <col min="13826" max="13826" width="13.375" style="290" customWidth="1"/>
    <col min="13827" max="13827" width="13" style="290" customWidth="1"/>
    <col min="13828" max="13828" width="8.75" style="290" customWidth="1"/>
    <col min="13829" max="13829" width="15.125" style="290" customWidth="1"/>
    <col min="13830" max="14076" width="8" style="290"/>
    <col min="14077" max="14077" width="39" style="290" customWidth="1"/>
    <col min="14078" max="14078" width="13.875" style="290" customWidth="1"/>
    <col min="14079" max="14079" width="9.75" style="290" customWidth="1"/>
    <col min="14080" max="14080" width="12.5" style="290" customWidth="1"/>
    <col min="14081" max="14081" width="8.75" style="290" customWidth="1"/>
    <col min="14082" max="14082" width="13.375" style="290" customWidth="1"/>
    <col min="14083" max="14083" width="13" style="290" customWidth="1"/>
    <col min="14084" max="14084" width="8.75" style="290" customWidth="1"/>
    <col min="14085" max="14085" width="15.125" style="290" customWidth="1"/>
    <col min="14086" max="14332" width="8" style="290"/>
    <col min="14333" max="14333" width="39" style="290" customWidth="1"/>
    <col min="14334" max="14334" width="13.875" style="290" customWidth="1"/>
    <col min="14335" max="14335" width="9.75" style="290" customWidth="1"/>
    <col min="14336" max="14336" width="12.5" style="290" customWidth="1"/>
    <col min="14337" max="14337" width="8.75" style="290" customWidth="1"/>
    <col min="14338" max="14338" width="13.375" style="290" customWidth="1"/>
    <col min="14339" max="14339" width="13" style="290" customWidth="1"/>
    <col min="14340" max="14340" width="8.75" style="290" customWidth="1"/>
    <col min="14341" max="14341" width="15.125" style="290" customWidth="1"/>
    <col min="14342" max="14588" width="8" style="290"/>
    <col min="14589" max="14589" width="39" style="290" customWidth="1"/>
    <col min="14590" max="14590" width="13.875" style="290" customWidth="1"/>
    <col min="14591" max="14591" width="9.75" style="290" customWidth="1"/>
    <col min="14592" max="14592" width="12.5" style="290" customWidth="1"/>
    <col min="14593" max="14593" width="8.75" style="290" customWidth="1"/>
    <col min="14594" max="14594" width="13.375" style="290" customWidth="1"/>
    <col min="14595" max="14595" width="13" style="290" customWidth="1"/>
    <col min="14596" max="14596" width="8.75" style="290" customWidth="1"/>
    <col min="14597" max="14597" width="15.125" style="290" customWidth="1"/>
    <col min="14598" max="14844" width="8" style="290"/>
    <col min="14845" max="14845" width="39" style="290" customWidth="1"/>
    <col min="14846" max="14846" width="13.875" style="290" customWidth="1"/>
    <col min="14847" max="14847" width="9.75" style="290" customWidth="1"/>
    <col min="14848" max="14848" width="12.5" style="290" customWidth="1"/>
    <col min="14849" max="14849" width="8.75" style="290" customWidth="1"/>
    <col min="14850" max="14850" width="13.375" style="290" customWidth="1"/>
    <col min="14851" max="14851" width="13" style="290" customWidth="1"/>
    <col min="14852" max="14852" width="8.75" style="290" customWidth="1"/>
    <col min="14853" max="14853" width="15.125" style="290" customWidth="1"/>
    <col min="14854" max="15100" width="8" style="290"/>
    <col min="15101" max="15101" width="39" style="290" customWidth="1"/>
    <col min="15102" max="15102" width="13.875" style="290" customWidth="1"/>
    <col min="15103" max="15103" width="9.75" style="290" customWidth="1"/>
    <col min="15104" max="15104" width="12.5" style="290" customWidth="1"/>
    <col min="15105" max="15105" width="8.75" style="290" customWidth="1"/>
    <col min="15106" max="15106" width="13.375" style="290" customWidth="1"/>
    <col min="15107" max="15107" width="13" style="290" customWidth="1"/>
    <col min="15108" max="15108" width="8.75" style="290" customWidth="1"/>
    <col min="15109" max="15109" width="15.125" style="290" customWidth="1"/>
    <col min="15110" max="15356" width="8" style="290"/>
    <col min="15357" max="15357" width="39" style="290" customWidth="1"/>
    <col min="15358" max="15358" width="13.875" style="290" customWidth="1"/>
    <col min="15359" max="15359" width="9.75" style="290" customWidth="1"/>
    <col min="15360" max="15360" width="12.5" style="290" customWidth="1"/>
    <col min="15361" max="15361" width="8.75" style="290" customWidth="1"/>
    <col min="15362" max="15362" width="13.375" style="290" customWidth="1"/>
    <col min="15363" max="15363" width="13" style="290" customWidth="1"/>
    <col min="15364" max="15364" width="8.75" style="290" customWidth="1"/>
    <col min="15365" max="15365" width="15.125" style="290" customWidth="1"/>
    <col min="15366" max="15612" width="8" style="290"/>
    <col min="15613" max="15613" width="39" style="290" customWidth="1"/>
    <col min="15614" max="15614" width="13.875" style="290" customWidth="1"/>
    <col min="15615" max="15615" width="9.75" style="290" customWidth="1"/>
    <col min="15616" max="15616" width="12.5" style="290" customWidth="1"/>
    <col min="15617" max="15617" width="8.75" style="290" customWidth="1"/>
    <col min="15618" max="15618" width="13.375" style="290" customWidth="1"/>
    <col min="15619" max="15619" width="13" style="290" customWidth="1"/>
    <col min="15620" max="15620" width="8.75" style="290" customWidth="1"/>
    <col min="15621" max="15621" width="15.125" style="290" customWidth="1"/>
    <col min="15622" max="15868" width="8" style="290"/>
    <col min="15869" max="15869" width="39" style="290" customWidth="1"/>
    <col min="15870" max="15870" width="13.875" style="290" customWidth="1"/>
    <col min="15871" max="15871" width="9.75" style="290" customWidth="1"/>
    <col min="15872" max="15872" width="12.5" style="290" customWidth="1"/>
    <col min="15873" max="15873" width="8.75" style="290" customWidth="1"/>
    <col min="15874" max="15874" width="13.375" style="290" customWidth="1"/>
    <col min="15875" max="15875" width="13" style="290" customWidth="1"/>
    <col min="15876" max="15876" width="8.75" style="290" customWidth="1"/>
    <col min="15877" max="15877" width="15.125" style="290" customWidth="1"/>
    <col min="15878" max="16124" width="8" style="290"/>
    <col min="16125" max="16125" width="39" style="290" customWidth="1"/>
    <col min="16126" max="16126" width="13.875" style="290" customWidth="1"/>
    <col min="16127" max="16127" width="9.75" style="290" customWidth="1"/>
    <col min="16128" max="16128" width="12.5" style="290" customWidth="1"/>
    <col min="16129" max="16129" width="8.75" style="290" customWidth="1"/>
    <col min="16130" max="16130" width="13.375" style="290" customWidth="1"/>
    <col min="16131" max="16131" width="13" style="290" customWidth="1"/>
    <col min="16132" max="16132" width="8.75" style="290" customWidth="1"/>
    <col min="16133" max="16133" width="15.125" style="290" customWidth="1"/>
    <col min="16134" max="16384" width="8" style="290"/>
  </cols>
  <sheetData>
    <row r="1" spans="1:8" ht="18" customHeight="1" x14ac:dyDescent="0.25">
      <c r="A1" s="252" t="s">
        <v>419</v>
      </c>
      <c r="B1" s="252"/>
      <c r="C1" s="252"/>
      <c r="D1" s="379"/>
      <c r="E1" s="380"/>
      <c r="F1" s="427"/>
      <c r="G1" s="291" t="s">
        <v>926</v>
      </c>
    </row>
    <row r="2" spans="1:8" ht="18" customHeight="1" x14ac:dyDescent="0.25">
      <c r="A2" s="252" t="s">
        <v>190</v>
      </c>
      <c r="B2" s="430"/>
      <c r="C2" s="430"/>
      <c r="D2" s="430"/>
      <c r="E2" s="430"/>
      <c r="F2" s="430"/>
      <c r="G2" s="431"/>
      <c r="H2" s="404"/>
    </row>
    <row r="3" spans="1:8" ht="18" customHeight="1" x14ac:dyDescent="0.25">
      <c r="A3" s="432"/>
      <c r="B3" s="382"/>
      <c r="C3" s="382"/>
      <c r="D3" s="382"/>
      <c r="E3" s="382"/>
      <c r="F3" s="382"/>
      <c r="G3" s="433"/>
      <c r="H3" s="404"/>
    </row>
    <row r="4" spans="1:8" ht="20.100000000000001" customHeight="1" x14ac:dyDescent="0.25">
      <c r="A4" s="383" t="s">
        <v>420</v>
      </c>
      <c r="B4" s="384">
        <v>2012</v>
      </c>
      <c r="C4" s="434"/>
      <c r="D4" s="385">
        <v>2013</v>
      </c>
      <c r="E4" s="384"/>
      <c r="F4" s="435">
        <v>2014</v>
      </c>
      <c r="G4" s="435"/>
      <c r="H4" s="257"/>
    </row>
    <row r="5" spans="1:8" ht="20.100000000000001" customHeight="1" x14ac:dyDescent="0.25">
      <c r="A5" s="485" t="s">
        <v>5</v>
      </c>
      <c r="B5" s="447">
        <f>SUM(B6:B22)</f>
        <v>75</v>
      </c>
      <c r="C5" s="448"/>
      <c r="D5" s="449">
        <f>SUM(D6:D22)</f>
        <v>102</v>
      </c>
      <c r="E5" s="447"/>
      <c r="F5" s="447">
        <f>SUM(F6:F22)</f>
        <v>114</v>
      </c>
      <c r="G5" s="447"/>
      <c r="H5" s="257"/>
    </row>
    <row r="6" spans="1:8" ht="20.100000000000001" customHeight="1" x14ac:dyDescent="0.25">
      <c r="A6" s="450" t="s">
        <v>421</v>
      </c>
      <c r="B6" s="451"/>
      <c r="C6" s="452"/>
      <c r="D6" s="453"/>
      <c r="E6" s="451"/>
      <c r="F6" s="454"/>
      <c r="G6" s="454"/>
      <c r="H6" s="257"/>
    </row>
    <row r="7" spans="1:8" ht="18" customHeight="1" x14ac:dyDescent="0.25">
      <c r="A7" s="455" t="s">
        <v>421</v>
      </c>
      <c r="B7" s="391">
        <v>15</v>
      </c>
      <c r="C7" s="390"/>
      <c r="D7" s="392">
        <v>21</v>
      </c>
      <c r="E7" s="382"/>
      <c r="F7" s="438">
        <v>26</v>
      </c>
      <c r="G7" s="411"/>
      <c r="H7" s="404"/>
    </row>
    <row r="8" spans="1:8" ht="18" customHeight="1" x14ac:dyDescent="0.25">
      <c r="A8" s="456" t="s">
        <v>422</v>
      </c>
      <c r="B8" s="391"/>
      <c r="C8" s="390"/>
      <c r="D8" s="392"/>
      <c r="E8" s="382"/>
      <c r="F8" s="438"/>
      <c r="G8" s="411"/>
      <c r="H8" s="404"/>
    </row>
    <row r="9" spans="1:8" ht="18" customHeight="1" x14ac:dyDescent="0.25">
      <c r="A9" s="455" t="s">
        <v>423</v>
      </c>
      <c r="B9" s="391">
        <v>4</v>
      </c>
      <c r="C9" s="390"/>
      <c r="D9" s="392">
        <v>6</v>
      </c>
      <c r="E9" s="382"/>
      <c r="F9" s="410">
        <v>7</v>
      </c>
      <c r="G9" s="433"/>
      <c r="H9" s="404"/>
    </row>
    <row r="10" spans="1:8" ht="18" customHeight="1" x14ac:dyDescent="0.25">
      <c r="A10" s="455" t="s">
        <v>424</v>
      </c>
      <c r="B10" s="391">
        <v>4</v>
      </c>
      <c r="C10" s="390"/>
      <c r="D10" s="392">
        <v>9</v>
      </c>
      <c r="E10" s="382"/>
      <c r="F10" s="410">
        <v>10</v>
      </c>
      <c r="G10" s="433"/>
      <c r="H10" s="404"/>
    </row>
    <row r="11" spans="1:8" ht="18" customHeight="1" x14ac:dyDescent="0.25">
      <c r="A11" s="456" t="s">
        <v>425</v>
      </c>
      <c r="B11" s="391"/>
      <c r="C11" s="390"/>
      <c r="D11" s="392"/>
      <c r="E11" s="382"/>
      <c r="F11" s="410"/>
      <c r="G11" s="433"/>
      <c r="H11" s="404"/>
    </row>
    <row r="12" spans="1:8" ht="18" customHeight="1" x14ac:dyDescent="0.25">
      <c r="A12" s="455" t="s">
        <v>426</v>
      </c>
      <c r="B12" s="391">
        <v>3</v>
      </c>
      <c r="C12" s="390"/>
      <c r="D12" s="392">
        <v>5</v>
      </c>
      <c r="E12" s="382"/>
      <c r="F12" s="410">
        <v>7</v>
      </c>
      <c r="G12" s="433"/>
      <c r="H12" s="404"/>
    </row>
    <row r="13" spans="1:8" ht="18" customHeight="1" x14ac:dyDescent="0.25">
      <c r="A13" s="456" t="s">
        <v>427</v>
      </c>
      <c r="B13" s="391"/>
      <c r="C13" s="390"/>
      <c r="D13" s="392"/>
      <c r="E13" s="382"/>
      <c r="F13" s="410"/>
      <c r="G13" s="433"/>
      <c r="H13" s="404"/>
    </row>
    <row r="14" spans="1:8" ht="33" customHeight="1" x14ac:dyDescent="0.25">
      <c r="A14" s="457" t="s">
        <v>428</v>
      </c>
      <c r="B14" s="391">
        <v>36</v>
      </c>
      <c r="C14" s="390"/>
      <c r="D14" s="392">
        <v>41</v>
      </c>
      <c r="E14" s="382"/>
      <c r="F14" s="410">
        <v>43</v>
      </c>
      <c r="G14" s="433"/>
      <c r="H14" s="404"/>
    </row>
    <row r="15" spans="1:8" ht="18" customHeight="1" x14ac:dyDescent="0.25">
      <c r="A15" s="456" t="s">
        <v>429</v>
      </c>
      <c r="B15" s="391"/>
      <c r="C15" s="390"/>
      <c r="D15" s="392"/>
      <c r="E15" s="382"/>
      <c r="F15" s="410"/>
      <c r="G15" s="433"/>
      <c r="H15" s="404"/>
    </row>
    <row r="16" spans="1:8" ht="18" customHeight="1" x14ac:dyDescent="0.25">
      <c r="A16" s="455" t="s">
        <v>430</v>
      </c>
      <c r="B16" s="391">
        <v>4</v>
      </c>
      <c r="C16" s="390"/>
      <c r="D16" s="392">
        <v>9</v>
      </c>
      <c r="E16" s="382"/>
      <c r="F16" s="410">
        <v>14</v>
      </c>
      <c r="G16" s="433"/>
      <c r="H16" s="404"/>
    </row>
    <row r="17" spans="1:8" ht="18" customHeight="1" x14ac:dyDescent="0.25">
      <c r="A17" s="455" t="s">
        <v>431</v>
      </c>
      <c r="B17" s="391">
        <v>5</v>
      </c>
      <c r="C17" s="390"/>
      <c r="D17" s="392">
        <v>3</v>
      </c>
      <c r="E17" s="382"/>
      <c r="F17" s="410">
        <v>0</v>
      </c>
      <c r="G17" s="433"/>
      <c r="H17" s="404"/>
    </row>
    <row r="18" spans="1:8" ht="18" customHeight="1" x14ac:dyDescent="0.25">
      <c r="A18" s="455" t="s">
        <v>432</v>
      </c>
      <c r="B18" s="393">
        <v>2</v>
      </c>
      <c r="C18" s="390"/>
      <c r="D18" s="394">
        <v>3</v>
      </c>
      <c r="E18" s="382"/>
      <c r="F18" s="410">
        <v>0</v>
      </c>
      <c r="G18" s="382"/>
      <c r="H18" s="404"/>
    </row>
    <row r="19" spans="1:8" ht="12" customHeight="1" x14ac:dyDescent="0.25">
      <c r="A19" s="455" t="s">
        <v>433</v>
      </c>
      <c r="B19" s="394">
        <v>0</v>
      </c>
      <c r="C19" s="390"/>
      <c r="D19" s="393">
        <v>1</v>
      </c>
      <c r="E19" s="382"/>
      <c r="F19" s="410">
        <v>1</v>
      </c>
      <c r="G19" s="433"/>
      <c r="H19" s="404"/>
    </row>
    <row r="20" spans="1:8" ht="18" customHeight="1" x14ac:dyDescent="0.25">
      <c r="A20" s="458" t="s">
        <v>434</v>
      </c>
      <c r="B20" s="459"/>
      <c r="C20" s="459"/>
      <c r="D20" s="459"/>
      <c r="E20" s="459"/>
      <c r="F20" s="459"/>
      <c r="G20" s="459"/>
      <c r="H20" s="404"/>
    </row>
    <row r="21" spans="1:8" ht="21" customHeight="1" x14ac:dyDescent="0.25">
      <c r="A21" s="455" t="s">
        <v>435</v>
      </c>
      <c r="B21" s="459">
        <v>2</v>
      </c>
      <c r="C21" s="459"/>
      <c r="D21" s="459">
        <v>3</v>
      </c>
      <c r="E21" s="459"/>
      <c r="F21" s="459">
        <v>4</v>
      </c>
      <c r="G21" s="459"/>
      <c r="H21" s="404"/>
    </row>
    <row r="22" spans="1:8" ht="15" customHeight="1" x14ac:dyDescent="0.25">
      <c r="A22" s="460" t="s">
        <v>436</v>
      </c>
      <c r="B22" s="461">
        <v>0</v>
      </c>
      <c r="C22" s="461"/>
      <c r="D22" s="461">
        <v>1</v>
      </c>
      <c r="E22" s="461"/>
      <c r="F22" s="461">
        <v>2</v>
      </c>
      <c r="G22" s="461"/>
      <c r="H22" s="404"/>
    </row>
    <row r="23" spans="1:8" ht="15" customHeight="1" x14ac:dyDescent="0.25">
      <c r="A23" s="1573"/>
      <c r="B23" s="1573"/>
      <c r="C23" s="1573"/>
      <c r="D23" s="1573"/>
      <c r="E23" s="1573"/>
      <c r="F23" s="1573"/>
      <c r="G23" s="1573"/>
      <c r="H23" s="404"/>
    </row>
    <row r="24" spans="1:8" ht="18.75" customHeight="1" x14ac:dyDescent="0.25">
      <c r="A24" s="1573" t="s">
        <v>437</v>
      </c>
      <c r="B24" s="1573"/>
      <c r="C24" s="1573"/>
      <c r="D24" s="1573"/>
      <c r="E24" s="1573"/>
      <c r="F24" s="1573"/>
      <c r="G24" s="1573"/>
      <c r="H24" s="404"/>
    </row>
    <row r="25" spans="1:8" ht="19.5" customHeight="1" x14ac:dyDescent="0.25">
      <c r="A25" s="1551" t="s">
        <v>345</v>
      </c>
      <c r="B25" s="1551"/>
      <c r="C25" s="1551"/>
      <c r="D25" s="1551"/>
      <c r="E25" s="1551"/>
      <c r="F25" s="1551"/>
      <c r="G25" s="1551"/>
      <c r="H25" s="416"/>
    </row>
    <row r="26" spans="1:8" ht="14.25" customHeight="1" x14ac:dyDescent="0.25">
      <c r="A26" s="246"/>
      <c r="B26" s="298"/>
      <c r="C26" s="298"/>
      <c r="E26" s="299"/>
      <c r="F26" s="417"/>
      <c r="G26" s="418"/>
      <c r="H26" s="419"/>
    </row>
    <row r="27" spans="1:8" ht="14.25" customHeight="1" x14ac:dyDescent="0.25">
      <c r="A27" s="246"/>
      <c r="B27" s="298"/>
      <c r="C27" s="298"/>
      <c r="E27" s="299"/>
      <c r="F27" s="417"/>
      <c r="G27" s="418"/>
      <c r="H27" s="440"/>
    </row>
    <row r="28" spans="1:8" ht="14.25" customHeight="1" x14ac:dyDescent="0.25">
      <c r="A28" s="246"/>
      <c r="B28" s="298"/>
      <c r="C28" s="298"/>
      <c r="E28" s="299"/>
      <c r="F28" s="417"/>
      <c r="G28" s="418"/>
      <c r="H28" s="419"/>
    </row>
    <row r="29" spans="1:8" ht="14.25" customHeight="1" x14ac:dyDescent="0.25">
      <c r="A29" s="246"/>
      <c r="B29" s="298"/>
      <c r="C29" s="298"/>
      <c r="E29" s="299"/>
      <c r="F29" s="417"/>
      <c r="G29" s="418"/>
      <c r="H29" s="419"/>
    </row>
    <row r="30" spans="1:8" ht="14.25" customHeight="1" x14ac:dyDescent="0.25">
      <c r="A30" s="246"/>
      <c r="B30" s="298"/>
      <c r="C30" s="298"/>
      <c r="E30" s="299"/>
      <c r="F30" s="417"/>
      <c r="G30" s="418"/>
      <c r="H30" s="419"/>
    </row>
    <row r="31" spans="1:8" ht="14.25" customHeight="1" x14ac:dyDescent="0.25">
      <c r="A31" s="246"/>
      <c r="B31" s="298"/>
      <c r="C31" s="298"/>
      <c r="E31" s="299"/>
      <c r="F31" s="417"/>
      <c r="G31" s="418"/>
      <c r="H31" s="419"/>
    </row>
    <row r="32" spans="1:8" ht="14.25" customHeight="1" x14ac:dyDescent="0.25">
      <c r="A32" s="246"/>
      <c r="B32" s="298"/>
      <c r="C32" s="298"/>
      <c r="E32" s="299"/>
      <c r="F32" s="417"/>
      <c r="G32" s="418"/>
      <c r="H32" s="419"/>
    </row>
    <row r="33" spans="1:8" ht="14.25" customHeight="1" x14ac:dyDescent="0.25">
      <c r="A33" s="246"/>
      <c r="B33" s="298"/>
      <c r="C33" s="298"/>
      <c r="E33" s="299"/>
      <c r="F33" s="417"/>
      <c r="G33" s="418"/>
      <c r="H33" s="419"/>
    </row>
    <row r="34" spans="1:8" ht="14.25" customHeight="1" x14ac:dyDescent="0.25">
      <c r="A34" s="246"/>
      <c r="B34" s="298"/>
      <c r="C34" s="298"/>
      <c r="E34" s="299"/>
      <c r="F34" s="417"/>
      <c r="G34" s="418"/>
      <c r="H34" s="419"/>
    </row>
    <row r="35" spans="1:8" ht="14.25" customHeight="1" x14ac:dyDescent="0.25">
      <c r="A35" s="246"/>
      <c r="B35" s="298"/>
      <c r="C35" s="298"/>
      <c r="E35" s="299"/>
      <c r="F35" s="417"/>
      <c r="G35" s="418"/>
      <c r="H35" s="419"/>
    </row>
    <row r="36" spans="1:8" ht="14.25" customHeight="1" x14ac:dyDescent="0.25">
      <c r="A36" s="246"/>
      <c r="B36" s="298"/>
      <c r="C36" s="298"/>
      <c r="E36" s="299"/>
      <c r="F36" s="417"/>
      <c r="G36" s="418"/>
      <c r="H36" s="419"/>
    </row>
    <row r="37" spans="1:8" ht="14.25" customHeight="1" x14ac:dyDescent="0.25">
      <c r="A37" s="246"/>
      <c r="B37" s="298"/>
      <c r="C37" s="298"/>
      <c r="E37" s="299"/>
      <c r="F37" s="417"/>
      <c r="G37" s="418"/>
      <c r="H37" s="419"/>
    </row>
    <row r="38" spans="1:8" ht="14.25" customHeight="1" x14ac:dyDescent="0.25">
      <c r="A38" s="246"/>
      <c r="B38" s="298"/>
      <c r="C38" s="298"/>
      <c r="E38" s="299"/>
      <c r="F38" s="417"/>
      <c r="G38" s="418"/>
      <c r="H38" s="419"/>
    </row>
    <row r="39" spans="1:8" ht="14.25" customHeight="1" x14ac:dyDescent="0.25">
      <c r="A39" s="246"/>
      <c r="B39" s="298"/>
      <c r="C39" s="298"/>
      <c r="E39" s="299"/>
      <c r="F39" s="417"/>
      <c r="G39" s="418"/>
      <c r="H39" s="419"/>
    </row>
    <row r="40" spans="1:8" ht="14.25" customHeight="1" x14ac:dyDescent="0.25">
      <c r="A40" s="246"/>
      <c r="B40" s="298"/>
      <c r="C40" s="298"/>
      <c r="E40" s="299"/>
      <c r="F40" s="417"/>
      <c r="G40" s="418"/>
      <c r="H40" s="419"/>
    </row>
    <row r="41" spans="1:8" ht="14.25" customHeight="1" x14ac:dyDescent="0.25">
      <c r="A41" s="246"/>
      <c r="B41" s="298"/>
      <c r="C41" s="298"/>
      <c r="E41" s="299"/>
      <c r="F41" s="417"/>
      <c r="G41" s="418"/>
      <c r="H41" s="419"/>
    </row>
    <row r="42" spans="1:8" ht="14.25" customHeight="1" x14ac:dyDescent="0.25">
      <c r="A42" s="246"/>
      <c r="B42" s="298"/>
      <c r="C42" s="298"/>
      <c r="E42" s="299"/>
      <c r="F42" s="417"/>
      <c r="G42" s="418"/>
      <c r="H42" s="419"/>
    </row>
    <row r="43" spans="1:8" ht="14.25" customHeight="1" x14ac:dyDescent="0.25">
      <c r="A43" s="246"/>
      <c r="B43" s="298"/>
      <c r="C43" s="298"/>
      <c r="E43" s="299"/>
      <c r="F43" s="417"/>
      <c r="G43" s="418"/>
      <c r="H43" s="419"/>
    </row>
    <row r="44" spans="1:8" ht="14.25" customHeight="1" x14ac:dyDescent="0.25">
      <c r="A44" s="246"/>
      <c r="B44" s="298"/>
      <c r="C44" s="298"/>
      <c r="E44" s="299"/>
      <c r="F44" s="417"/>
      <c r="G44" s="418"/>
      <c r="H44" s="419"/>
    </row>
    <row r="45" spans="1:8" ht="14.25" customHeight="1" x14ac:dyDescent="0.25">
      <c r="A45" s="246"/>
      <c r="B45" s="298"/>
      <c r="C45" s="298"/>
      <c r="E45" s="299"/>
      <c r="F45" s="417"/>
      <c r="G45" s="418"/>
      <c r="H45" s="419"/>
    </row>
    <row r="46" spans="1:8" ht="14.25" customHeight="1" x14ac:dyDescent="0.25">
      <c r="A46" s="246"/>
      <c r="B46" s="298"/>
      <c r="C46" s="298"/>
      <c r="E46" s="299"/>
      <c r="F46" s="417"/>
      <c r="G46" s="418"/>
      <c r="H46" s="419"/>
    </row>
    <row r="47" spans="1:8" ht="14.25" customHeight="1" x14ac:dyDescent="0.25">
      <c r="A47" s="246"/>
      <c r="B47" s="298"/>
      <c r="C47" s="298"/>
      <c r="E47" s="299"/>
      <c r="F47" s="417"/>
      <c r="G47" s="418"/>
      <c r="H47" s="419"/>
    </row>
    <row r="48" spans="1:8" ht="14.25" customHeight="1" x14ac:dyDescent="0.25">
      <c r="A48" s="441"/>
      <c r="B48" s="442"/>
      <c r="C48" s="442"/>
      <c r="D48" s="443"/>
      <c r="E48" s="444"/>
      <c r="F48" s="445"/>
      <c r="G48" s="442"/>
      <c r="H48" s="446"/>
    </row>
    <row r="49" spans="1:8" x14ac:dyDescent="0.25">
      <c r="A49" s="289"/>
      <c r="B49" s="289"/>
      <c r="C49" s="289"/>
      <c r="D49" s="289"/>
      <c r="E49" s="289"/>
      <c r="F49" s="289"/>
      <c r="G49" s="289"/>
      <c r="H49" s="289"/>
    </row>
    <row r="50" spans="1:8" x14ac:dyDescent="0.25">
      <c r="A50" s="425"/>
      <c r="B50" s="289"/>
      <c r="C50" s="289"/>
      <c r="D50" s="289"/>
      <c r="E50" s="289"/>
      <c r="F50" s="289"/>
      <c r="G50" s="289"/>
      <c r="H50" s="289"/>
    </row>
    <row r="51" spans="1:8" x14ac:dyDescent="0.25">
      <c r="A51" s="426"/>
      <c r="B51" s="289"/>
      <c r="C51" s="289"/>
      <c r="D51" s="289"/>
      <c r="E51" s="289"/>
      <c r="F51" s="289"/>
      <c r="G51" s="289"/>
      <c r="H51" s="289"/>
    </row>
    <row r="52" spans="1:8" x14ac:dyDescent="0.25">
      <c r="A52" s="289"/>
      <c r="B52" s="289"/>
      <c r="C52" s="289"/>
      <c r="D52" s="289"/>
      <c r="E52" s="289"/>
      <c r="F52" s="289"/>
      <c r="G52" s="289"/>
      <c r="H52" s="289"/>
    </row>
    <row r="53" spans="1:8" x14ac:dyDescent="0.25">
      <c r="A53" s="289"/>
      <c r="B53" s="289"/>
      <c r="C53" s="289"/>
      <c r="D53" s="289"/>
      <c r="E53" s="289"/>
      <c r="F53" s="289"/>
      <c r="G53" s="289"/>
      <c r="H53" s="289"/>
    </row>
    <row r="54" spans="1:8" x14ac:dyDescent="0.25">
      <c r="A54" s="289"/>
      <c r="B54" s="289"/>
      <c r="C54" s="289"/>
      <c r="D54" s="289"/>
      <c r="E54" s="289"/>
      <c r="F54" s="289"/>
      <c r="G54" s="289"/>
      <c r="H54" s="289"/>
    </row>
    <row r="55" spans="1:8" x14ac:dyDescent="0.25">
      <c r="A55" s="289"/>
      <c r="B55" s="289"/>
      <c r="C55" s="289"/>
      <c r="D55" s="289"/>
      <c r="E55" s="289"/>
      <c r="F55" s="289"/>
      <c r="G55" s="289"/>
      <c r="H55" s="289"/>
    </row>
    <row r="56" spans="1:8" x14ac:dyDescent="0.25">
      <c r="A56" s="289"/>
      <c r="B56" s="289"/>
      <c r="C56" s="289"/>
      <c r="D56" s="289"/>
      <c r="E56" s="289"/>
      <c r="F56" s="289"/>
      <c r="G56" s="289"/>
      <c r="H56" s="289"/>
    </row>
    <row r="57" spans="1:8" x14ac:dyDescent="0.25">
      <c r="A57" s="289"/>
      <c r="B57" s="289"/>
      <c r="C57" s="289"/>
      <c r="D57" s="289"/>
      <c r="E57" s="289"/>
      <c r="F57" s="289"/>
      <c r="G57" s="289"/>
      <c r="H57" s="289"/>
    </row>
  </sheetData>
  <mergeCells count="3">
    <mergeCell ref="A23:G23"/>
    <mergeCell ref="A24:G24"/>
    <mergeCell ref="A25:G25"/>
  </mergeCells>
  <printOptions horizontalCentered="1" verticalCentered="1"/>
  <pageMargins left="0.98425196850393704" right="0.39370078740157483" top="0.39370078740157483" bottom="0.39370078740157483" header="0" footer="0.19685039370078741"/>
  <pageSetup paperSize="5" orientation="landscape" r:id="rId1"/>
  <headerFooter>
    <oddFooter>&amp;R292</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G33"/>
  <sheetViews>
    <sheetView showGridLines="0" view="pageBreakPreview" zoomScaleNormal="100" zoomScaleSheetLayoutView="100" workbookViewId="0">
      <selection activeCell="I8" sqref="I8"/>
    </sheetView>
  </sheetViews>
  <sheetFormatPr baseColWidth="10" defaultRowHeight="12.75" x14ac:dyDescent="0.2"/>
  <cols>
    <col min="1" max="1" width="57.5" style="464" customWidth="1"/>
    <col min="2" max="2" width="18.125" style="464" customWidth="1"/>
    <col min="3" max="3" width="3.25" style="464" customWidth="1"/>
    <col min="4" max="4" width="18.125" style="464" customWidth="1"/>
    <col min="5" max="5" width="3.25" style="464" customWidth="1"/>
    <col min="6" max="6" width="18.125" style="464" customWidth="1"/>
    <col min="7" max="7" width="3.25" style="464" customWidth="1"/>
    <col min="8" max="16384" width="11" style="464"/>
  </cols>
  <sheetData>
    <row r="1" spans="1:7" ht="17.25" customHeight="1" x14ac:dyDescent="0.25">
      <c r="A1" s="462" t="s">
        <v>438</v>
      </c>
      <c r="B1" s="462"/>
      <c r="C1" s="462"/>
      <c r="D1" s="463"/>
      <c r="E1" s="463"/>
      <c r="F1" s="357"/>
      <c r="G1" s="357" t="s">
        <v>927</v>
      </c>
    </row>
    <row r="2" spans="1:7" ht="17.25" customHeight="1" x14ac:dyDescent="0.25">
      <c r="A2" s="462" t="s">
        <v>439</v>
      </c>
      <c r="B2" s="462"/>
      <c r="C2" s="462"/>
      <c r="D2" s="465"/>
      <c r="E2" s="465"/>
      <c r="F2" s="466"/>
      <c r="G2" s="466"/>
    </row>
    <row r="3" spans="1:7" ht="18.75" customHeight="1" x14ac:dyDescent="0.25">
      <c r="A3" s="467" t="s">
        <v>190</v>
      </c>
      <c r="B3" s="462"/>
      <c r="C3" s="462"/>
      <c r="D3" s="465"/>
      <c r="E3" s="465"/>
      <c r="F3" s="466"/>
      <c r="G3" s="466"/>
    </row>
    <row r="4" spans="1:7" ht="15" customHeight="1" x14ac:dyDescent="0.25">
      <c r="A4" s="462"/>
      <c r="B4" s="462"/>
      <c r="C4" s="462"/>
      <c r="D4" s="465"/>
      <c r="E4" s="465"/>
      <c r="F4" s="466"/>
      <c r="G4" s="466"/>
    </row>
    <row r="5" spans="1:7" ht="20.100000000000001" customHeight="1" x14ac:dyDescent="0.2">
      <c r="A5" s="1558" t="s">
        <v>440</v>
      </c>
      <c r="B5" s="1586" t="s">
        <v>441</v>
      </c>
      <c r="C5" s="1586"/>
      <c r="D5" s="1586"/>
      <c r="E5" s="1586"/>
      <c r="F5" s="1586"/>
      <c r="G5" s="1586"/>
    </row>
    <row r="6" spans="1:7" ht="20.100000000000001" customHeight="1" x14ac:dyDescent="0.2">
      <c r="A6" s="1559"/>
      <c r="B6" s="221">
        <v>2012</v>
      </c>
      <c r="C6" s="221"/>
      <c r="D6" s="221">
        <v>2013</v>
      </c>
      <c r="E6" s="221"/>
      <c r="F6" s="221">
        <v>2014</v>
      </c>
      <c r="G6" s="221"/>
    </row>
    <row r="7" spans="1:7" ht="15" customHeight="1" x14ac:dyDescent="0.2">
      <c r="A7" s="954" t="s">
        <v>5</v>
      </c>
      <c r="B7" s="225">
        <f>SUM(B8:B31)</f>
        <v>24</v>
      </c>
      <c r="C7" s="225"/>
      <c r="D7" s="225">
        <f>SUM(D8:D31)</f>
        <v>29</v>
      </c>
      <c r="E7" s="468"/>
      <c r="F7" s="468">
        <f>SUM(F8:F31)</f>
        <v>44</v>
      </c>
      <c r="G7" s="225"/>
    </row>
    <row r="8" spans="1:7" ht="15" customHeight="1" x14ac:dyDescent="0.25">
      <c r="A8" s="228" t="s">
        <v>442</v>
      </c>
      <c r="B8" s="365">
        <v>0</v>
      </c>
      <c r="C8" s="365"/>
      <c r="D8" s="469">
        <v>1</v>
      </c>
      <c r="E8" s="470"/>
      <c r="F8" s="471">
        <v>2</v>
      </c>
      <c r="G8" s="471"/>
    </row>
    <row r="9" spans="1:7" ht="15" customHeight="1" x14ac:dyDescent="0.25">
      <c r="A9" s="472" t="s">
        <v>443</v>
      </c>
      <c r="B9" s="365">
        <v>0</v>
      </c>
      <c r="C9" s="365"/>
      <c r="D9" s="470">
        <v>0</v>
      </c>
      <c r="E9" s="470"/>
      <c r="F9" s="471">
        <v>1</v>
      </c>
      <c r="G9" s="471"/>
    </row>
    <row r="10" spans="1:7" ht="15" customHeight="1" x14ac:dyDescent="0.25">
      <c r="A10" s="472" t="s">
        <v>444</v>
      </c>
      <c r="B10" s="365">
        <v>0</v>
      </c>
      <c r="C10" s="365"/>
      <c r="D10" s="470">
        <v>0</v>
      </c>
      <c r="E10" s="470"/>
      <c r="F10" s="471">
        <v>2</v>
      </c>
      <c r="G10" s="471"/>
    </row>
    <row r="11" spans="1:7" ht="15" customHeight="1" x14ac:dyDescent="0.2">
      <c r="A11" s="473" t="s">
        <v>445</v>
      </c>
      <c r="B11" s="471">
        <v>1</v>
      </c>
      <c r="C11" s="471"/>
      <c r="D11" s="470">
        <v>1</v>
      </c>
      <c r="E11" s="470"/>
      <c r="F11" s="471">
        <v>4</v>
      </c>
      <c r="G11" s="471"/>
    </row>
    <row r="12" spans="1:7" ht="15" customHeight="1" x14ac:dyDescent="0.25">
      <c r="A12" s="472" t="s">
        <v>446</v>
      </c>
      <c r="B12" s="365">
        <v>7</v>
      </c>
      <c r="C12" s="365"/>
      <c r="D12" s="470">
        <v>7</v>
      </c>
      <c r="E12" s="470"/>
      <c r="F12" s="471">
        <v>9</v>
      </c>
      <c r="G12" s="471"/>
    </row>
    <row r="13" spans="1:7" ht="15" customHeight="1" x14ac:dyDescent="0.25">
      <c r="A13" s="472" t="s">
        <v>447</v>
      </c>
      <c r="B13" s="365">
        <v>1</v>
      </c>
      <c r="C13" s="365"/>
      <c r="D13" s="470">
        <v>1</v>
      </c>
      <c r="E13" s="470"/>
      <c r="F13" s="471">
        <v>1</v>
      </c>
      <c r="G13" s="471"/>
    </row>
    <row r="14" spans="1:7" ht="15" customHeight="1" x14ac:dyDescent="0.25">
      <c r="A14" s="472" t="s">
        <v>448</v>
      </c>
      <c r="B14" s="365">
        <v>2</v>
      </c>
      <c r="C14" s="365"/>
      <c r="D14" s="470">
        <v>1</v>
      </c>
      <c r="E14" s="470"/>
      <c r="F14" s="471">
        <v>1</v>
      </c>
      <c r="G14" s="471"/>
    </row>
    <row r="15" spans="1:7" ht="15" customHeight="1" x14ac:dyDescent="0.25">
      <c r="A15" s="472" t="s">
        <v>449</v>
      </c>
      <c r="B15" s="365">
        <v>0</v>
      </c>
      <c r="C15" s="365"/>
      <c r="D15" s="470">
        <v>1</v>
      </c>
      <c r="E15" s="470"/>
      <c r="F15" s="471">
        <v>1</v>
      </c>
      <c r="G15" s="471"/>
    </row>
    <row r="16" spans="1:7" ht="15" customHeight="1" x14ac:dyDescent="0.25">
      <c r="A16" s="472" t="s">
        <v>450</v>
      </c>
      <c r="B16" s="365">
        <v>2</v>
      </c>
      <c r="C16" s="365"/>
      <c r="D16" s="470">
        <v>0</v>
      </c>
      <c r="E16" s="470"/>
      <c r="F16" s="471">
        <v>0</v>
      </c>
      <c r="G16" s="471"/>
    </row>
    <row r="17" spans="1:7" ht="15" customHeight="1" x14ac:dyDescent="0.25">
      <c r="A17" s="472" t="s">
        <v>451</v>
      </c>
      <c r="B17" s="365">
        <v>3</v>
      </c>
      <c r="C17" s="365"/>
      <c r="D17" s="470">
        <v>9</v>
      </c>
      <c r="E17" s="470"/>
      <c r="F17" s="471">
        <v>10</v>
      </c>
      <c r="G17" s="471"/>
    </row>
    <row r="18" spans="1:7" ht="15" customHeight="1" x14ac:dyDescent="0.25">
      <c r="A18" s="472" t="s">
        <v>452</v>
      </c>
      <c r="B18" s="365">
        <v>2</v>
      </c>
      <c r="C18" s="365"/>
      <c r="D18" s="470">
        <v>1</v>
      </c>
      <c r="E18" s="470"/>
      <c r="F18" s="471">
        <v>4</v>
      </c>
      <c r="G18" s="471"/>
    </row>
    <row r="19" spans="1:7" ht="15" customHeight="1" x14ac:dyDescent="0.25">
      <c r="A19" s="473" t="s">
        <v>453</v>
      </c>
      <c r="B19" s="365">
        <v>1</v>
      </c>
      <c r="C19" s="365"/>
      <c r="D19" s="470">
        <v>0</v>
      </c>
      <c r="E19" s="470"/>
      <c r="F19" s="471">
        <v>0</v>
      </c>
      <c r="G19" s="471"/>
    </row>
    <row r="20" spans="1:7" ht="15" customHeight="1" x14ac:dyDescent="0.25">
      <c r="A20" s="472" t="s">
        <v>454</v>
      </c>
      <c r="B20" s="365">
        <v>1</v>
      </c>
      <c r="C20" s="365"/>
      <c r="D20" s="470">
        <v>1</v>
      </c>
      <c r="E20" s="470"/>
      <c r="F20" s="471">
        <v>1</v>
      </c>
      <c r="G20" s="471"/>
    </row>
    <row r="21" spans="1:7" ht="15" customHeight="1" x14ac:dyDescent="0.25">
      <c r="A21" s="472" t="s">
        <v>455</v>
      </c>
      <c r="B21" s="365">
        <v>0</v>
      </c>
      <c r="C21" s="365"/>
      <c r="D21" s="470">
        <v>0</v>
      </c>
      <c r="E21" s="470"/>
      <c r="F21" s="471">
        <v>1</v>
      </c>
      <c r="G21" s="471"/>
    </row>
    <row r="22" spans="1:7" ht="15" customHeight="1" x14ac:dyDescent="0.2">
      <c r="A22" s="472" t="s">
        <v>456</v>
      </c>
      <c r="B22" s="471">
        <v>2</v>
      </c>
      <c r="C22" s="471"/>
      <c r="D22" s="470">
        <v>1</v>
      </c>
      <c r="E22" s="470"/>
      <c r="F22" s="471">
        <v>0</v>
      </c>
      <c r="G22" s="471"/>
    </row>
    <row r="23" spans="1:7" ht="15" customHeight="1" x14ac:dyDescent="0.25">
      <c r="A23" s="472" t="s">
        <v>457</v>
      </c>
      <c r="B23" s="365">
        <v>0</v>
      </c>
      <c r="C23" s="365"/>
      <c r="D23" s="470">
        <v>0</v>
      </c>
      <c r="E23" s="470"/>
      <c r="F23" s="471">
        <v>1</v>
      </c>
      <c r="G23" s="471"/>
    </row>
    <row r="24" spans="1:7" ht="15" customHeight="1" x14ac:dyDescent="0.25">
      <c r="A24" s="472" t="s">
        <v>458</v>
      </c>
      <c r="B24" s="365">
        <v>1</v>
      </c>
      <c r="C24" s="365"/>
      <c r="D24" s="470">
        <v>1</v>
      </c>
      <c r="E24" s="470"/>
      <c r="F24" s="471">
        <v>0</v>
      </c>
      <c r="G24" s="471"/>
    </row>
    <row r="25" spans="1:7" ht="15" customHeight="1" x14ac:dyDescent="0.25">
      <c r="A25" s="472" t="s">
        <v>459</v>
      </c>
      <c r="B25" s="474">
        <v>0</v>
      </c>
      <c r="C25" s="474"/>
      <c r="D25" s="470">
        <v>1</v>
      </c>
      <c r="E25" s="470"/>
      <c r="F25" s="471">
        <v>1</v>
      </c>
      <c r="G25" s="471"/>
    </row>
    <row r="26" spans="1:7" ht="15" customHeight="1" x14ac:dyDescent="0.25">
      <c r="A26" s="472" t="s">
        <v>460</v>
      </c>
      <c r="B26" s="365">
        <v>0</v>
      </c>
      <c r="C26" s="365"/>
      <c r="D26" s="470">
        <v>1</v>
      </c>
      <c r="E26" s="470"/>
      <c r="F26" s="470">
        <v>0</v>
      </c>
      <c r="G26" s="470"/>
    </row>
    <row r="27" spans="1:7" ht="15" customHeight="1" x14ac:dyDescent="0.25">
      <c r="A27" s="472" t="s">
        <v>461</v>
      </c>
      <c r="B27" s="365">
        <v>0</v>
      </c>
      <c r="C27" s="365"/>
      <c r="D27" s="470">
        <v>0</v>
      </c>
      <c r="E27" s="470"/>
      <c r="F27" s="471">
        <v>2</v>
      </c>
      <c r="G27" s="471"/>
    </row>
    <row r="28" spans="1:7" ht="15" customHeight="1" x14ac:dyDescent="0.25">
      <c r="A28" s="472" t="s">
        <v>462</v>
      </c>
      <c r="B28" s="365">
        <v>1</v>
      </c>
      <c r="C28" s="365"/>
      <c r="D28" s="470">
        <v>1</v>
      </c>
      <c r="E28" s="470"/>
      <c r="F28" s="471">
        <v>0</v>
      </c>
      <c r="G28" s="471"/>
    </row>
    <row r="29" spans="1:7" ht="15" customHeight="1" x14ac:dyDescent="0.25">
      <c r="A29" s="472" t="s">
        <v>463</v>
      </c>
      <c r="B29" s="365">
        <v>0</v>
      </c>
      <c r="C29" s="365"/>
      <c r="D29" s="470">
        <v>0</v>
      </c>
      <c r="E29" s="470"/>
      <c r="F29" s="471">
        <v>1</v>
      </c>
      <c r="G29" s="471"/>
    </row>
    <row r="30" spans="1:7" ht="15" customHeight="1" x14ac:dyDescent="0.25">
      <c r="A30" s="472" t="s">
        <v>464</v>
      </c>
      <c r="B30" s="365">
        <v>0</v>
      </c>
      <c r="C30" s="365"/>
      <c r="D30" s="470">
        <v>0</v>
      </c>
      <c r="E30" s="470"/>
      <c r="F30" s="471">
        <v>1</v>
      </c>
      <c r="G30" s="471"/>
    </row>
    <row r="31" spans="1:7" ht="15" customHeight="1" x14ac:dyDescent="0.25">
      <c r="A31" s="234" t="s">
        <v>465</v>
      </c>
      <c r="B31" s="374">
        <v>0</v>
      </c>
      <c r="C31" s="374"/>
      <c r="D31" s="475">
        <v>1</v>
      </c>
      <c r="E31" s="475"/>
      <c r="F31" s="476">
        <v>1</v>
      </c>
      <c r="G31" s="476"/>
    </row>
    <row r="32" spans="1:7" ht="15" customHeight="1" x14ac:dyDescent="0.25">
      <c r="A32" s="477"/>
      <c r="B32" s="477"/>
      <c r="C32" s="477"/>
      <c r="D32" s="477"/>
      <c r="E32" s="477"/>
      <c r="F32" s="477"/>
      <c r="G32" s="477"/>
    </row>
    <row r="33" spans="1:7" ht="20.25" customHeight="1" x14ac:dyDescent="0.25">
      <c r="A33" s="401" t="s">
        <v>345</v>
      </c>
      <c r="B33" s="477"/>
      <c r="C33" s="477"/>
      <c r="D33" s="477"/>
      <c r="E33" s="477"/>
      <c r="F33" s="477"/>
      <c r="G33" s="477"/>
    </row>
  </sheetData>
  <mergeCells count="2">
    <mergeCell ref="A5:A6"/>
    <mergeCell ref="B5:G5"/>
  </mergeCells>
  <printOptions horizontalCentered="1" verticalCentered="1"/>
  <pageMargins left="0.98425196850393704" right="0.39370078740157483" top="0.39370078740157483" bottom="0.39370078740157483" header="0" footer="0.19685039370078741"/>
  <pageSetup paperSize="5" orientation="landscape" r:id="rId1"/>
  <headerFooter>
    <oddFooter>&amp;L293</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G26"/>
  <sheetViews>
    <sheetView showGridLines="0" view="pageBreakPreview" zoomScaleNormal="100" zoomScaleSheetLayoutView="100" workbookViewId="0">
      <selection activeCell="I8" sqref="I8"/>
    </sheetView>
  </sheetViews>
  <sheetFormatPr baseColWidth="10" defaultRowHeight="12.75" x14ac:dyDescent="0.2"/>
  <cols>
    <col min="1" max="1" width="49" style="464" customWidth="1"/>
    <col min="2" max="2" width="18.125" style="464" customWidth="1"/>
    <col min="3" max="3" width="3.25" style="464" customWidth="1"/>
    <col min="4" max="4" width="18.125" style="464" customWidth="1"/>
    <col min="5" max="5" width="3.25" style="464" customWidth="1"/>
    <col min="6" max="6" width="18.125" style="464" customWidth="1"/>
    <col min="7" max="7" width="3.25" style="464" customWidth="1"/>
    <col min="8" max="16384" width="11" style="464"/>
  </cols>
  <sheetData>
    <row r="1" spans="1:7" ht="18" customHeight="1" x14ac:dyDescent="0.2">
      <c r="A1" s="478" t="s">
        <v>466</v>
      </c>
      <c r="B1" s="478"/>
      <c r="C1" s="478"/>
      <c r="D1" s="478"/>
      <c r="E1" s="478"/>
      <c r="F1" s="479"/>
      <c r="G1" s="480" t="s">
        <v>928</v>
      </c>
    </row>
    <row r="2" spans="1:7" ht="18" customHeight="1" x14ac:dyDescent="0.25">
      <c r="A2" s="481" t="s">
        <v>467</v>
      </c>
      <c r="B2" s="481"/>
      <c r="C2" s="481"/>
      <c r="D2" s="466"/>
      <c r="E2" s="466"/>
      <c r="F2" s="482"/>
      <c r="G2" s="482"/>
    </row>
    <row r="3" spans="1:7" ht="15" customHeight="1" x14ac:dyDescent="0.25">
      <c r="A3" s="483" t="s">
        <v>190</v>
      </c>
      <c r="B3" s="483"/>
      <c r="C3" s="483"/>
      <c r="D3" s="483"/>
      <c r="E3" s="483"/>
      <c r="F3" s="466"/>
      <c r="G3" s="466"/>
    </row>
    <row r="4" spans="1:7" ht="15" customHeight="1" x14ac:dyDescent="0.25">
      <c r="A4" s="483"/>
      <c r="B4" s="483"/>
      <c r="C4" s="483"/>
      <c r="D4" s="483"/>
      <c r="E4" s="483"/>
      <c r="F4" s="466"/>
      <c r="G4" s="466"/>
    </row>
    <row r="5" spans="1:7" ht="15" customHeight="1" x14ac:dyDescent="0.25">
      <c r="A5" s="477"/>
      <c r="B5" s="477"/>
      <c r="C5" s="477"/>
      <c r="D5" s="477"/>
      <c r="E5" s="477"/>
      <c r="F5" s="477"/>
      <c r="G5" s="477"/>
    </row>
    <row r="6" spans="1:7" ht="20.100000000000001" customHeight="1" x14ac:dyDescent="0.25">
      <c r="A6" s="1587" t="s">
        <v>468</v>
      </c>
      <c r="B6" s="1589" t="s">
        <v>469</v>
      </c>
      <c r="C6" s="1589"/>
      <c r="D6" s="1589"/>
      <c r="E6" s="1589"/>
      <c r="F6" s="1589"/>
      <c r="G6" s="1589"/>
    </row>
    <row r="7" spans="1:7" ht="20.100000000000001" customHeight="1" x14ac:dyDescent="0.2">
      <c r="A7" s="1588"/>
      <c r="B7" s="484">
        <v>2012</v>
      </c>
      <c r="C7" s="484"/>
      <c r="D7" s="484">
        <v>2013</v>
      </c>
      <c r="E7" s="484"/>
      <c r="F7" s="484">
        <v>2014</v>
      </c>
      <c r="G7" s="484"/>
    </row>
    <row r="8" spans="1:7" ht="15" customHeight="1" x14ac:dyDescent="0.2">
      <c r="A8" s="955" t="s">
        <v>5</v>
      </c>
      <c r="B8" s="485">
        <f>SUM(B9:B24)</f>
        <v>16</v>
      </c>
      <c r="C8" s="485"/>
      <c r="D8" s="485">
        <f>SUM(D9:D24)</f>
        <v>15</v>
      </c>
      <c r="E8" s="485"/>
      <c r="F8" s="485">
        <f>SUM(F9:F24)</f>
        <v>31</v>
      </c>
      <c r="G8" s="485"/>
    </row>
    <row r="9" spans="1:7" ht="17.100000000000001" customHeight="1" x14ac:dyDescent="0.2">
      <c r="A9" s="486" t="s">
        <v>470</v>
      </c>
      <c r="B9" s="487">
        <v>0</v>
      </c>
      <c r="C9" s="487"/>
      <c r="D9" s="487">
        <v>1</v>
      </c>
      <c r="E9" s="487"/>
      <c r="F9" s="487">
        <v>1</v>
      </c>
      <c r="G9" s="487"/>
    </row>
    <row r="10" spans="1:7" ht="17.100000000000001" customHeight="1" x14ac:dyDescent="0.2">
      <c r="A10" s="488" t="s">
        <v>471</v>
      </c>
      <c r="B10" s="487">
        <v>0</v>
      </c>
      <c r="C10" s="487"/>
      <c r="D10" s="487">
        <v>0</v>
      </c>
      <c r="E10" s="487"/>
      <c r="F10" s="487">
        <v>1</v>
      </c>
      <c r="G10" s="487"/>
    </row>
    <row r="11" spans="1:7" ht="17.100000000000001" customHeight="1" x14ac:dyDescent="0.2">
      <c r="A11" s="488" t="s">
        <v>472</v>
      </c>
      <c r="B11" s="487">
        <v>1</v>
      </c>
      <c r="C11" s="487"/>
      <c r="D11" s="487">
        <v>1</v>
      </c>
      <c r="E11" s="487"/>
      <c r="F11" s="487">
        <v>1</v>
      </c>
      <c r="G11" s="487"/>
    </row>
    <row r="12" spans="1:7" ht="17.100000000000001" customHeight="1" x14ac:dyDescent="0.2">
      <c r="A12" s="488" t="s">
        <v>473</v>
      </c>
      <c r="B12" s="487">
        <v>1</v>
      </c>
      <c r="C12" s="487"/>
      <c r="D12" s="487">
        <v>1</v>
      </c>
      <c r="E12" s="487"/>
      <c r="F12" s="487">
        <v>2</v>
      </c>
      <c r="G12" s="487"/>
    </row>
    <row r="13" spans="1:7" ht="17.100000000000001" customHeight="1" x14ac:dyDescent="0.2">
      <c r="A13" s="488" t="s">
        <v>474</v>
      </c>
      <c r="B13" s="487">
        <v>1</v>
      </c>
      <c r="C13" s="487"/>
      <c r="D13" s="487">
        <v>1</v>
      </c>
      <c r="E13" s="487"/>
      <c r="F13" s="487">
        <v>1</v>
      </c>
      <c r="G13" s="487"/>
    </row>
    <row r="14" spans="1:7" ht="17.100000000000001" customHeight="1" x14ac:dyDescent="0.2">
      <c r="A14" s="488" t="s">
        <v>475</v>
      </c>
      <c r="B14" s="487">
        <v>0</v>
      </c>
      <c r="C14" s="487"/>
      <c r="D14" s="487">
        <v>0</v>
      </c>
      <c r="E14" s="487"/>
      <c r="F14" s="487">
        <v>1</v>
      </c>
      <c r="G14" s="487"/>
    </row>
    <row r="15" spans="1:7" ht="17.100000000000001" customHeight="1" x14ac:dyDescent="0.2">
      <c r="A15" s="488" t="s">
        <v>476</v>
      </c>
      <c r="B15" s="487">
        <v>0</v>
      </c>
      <c r="C15" s="487"/>
      <c r="D15" s="487">
        <v>4</v>
      </c>
      <c r="E15" s="487"/>
      <c r="F15" s="487">
        <v>7</v>
      </c>
      <c r="G15" s="487"/>
    </row>
    <row r="16" spans="1:7" ht="17.100000000000001" customHeight="1" x14ac:dyDescent="0.2">
      <c r="A16" s="488" t="s">
        <v>477</v>
      </c>
      <c r="B16" s="487">
        <v>1</v>
      </c>
      <c r="C16" s="487"/>
      <c r="D16" s="487">
        <v>0</v>
      </c>
      <c r="E16" s="487"/>
      <c r="F16" s="487">
        <v>2</v>
      </c>
      <c r="G16" s="487"/>
    </row>
    <row r="17" spans="1:7" ht="17.100000000000001" customHeight="1" x14ac:dyDescent="0.2">
      <c r="A17" s="488" t="s">
        <v>478</v>
      </c>
      <c r="B17" s="487">
        <v>1</v>
      </c>
      <c r="C17" s="487"/>
      <c r="D17" s="487">
        <v>1</v>
      </c>
      <c r="E17" s="487"/>
      <c r="F17" s="487">
        <v>2</v>
      </c>
      <c r="G17" s="487"/>
    </row>
    <row r="18" spans="1:7" ht="17.100000000000001" customHeight="1" x14ac:dyDescent="0.2">
      <c r="A18" s="488" t="s">
        <v>479</v>
      </c>
      <c r="B18" s="487">
        <v>1</v>
      </c>
      <c r="C18" s="487"/>
      <c r="D18" s="487">
        <v>0</v>
      </c>
      <c r="E18" s="487"/>
      <c r="F18" s="487">
        <v>4</v>
      </c>
      <c r="G18" s="487"/>
    </row>
    <row r="19" spans="1:7" ht="17.100000000000001" customHeight="1" x14ac:dyDescent="0.2">
      <c r="A19" s="488" t="s">
        <v>480</v>
      </c>
      <c r="B19" s="487">
        <v>0</v>
      </c>
      <c r="C19" s="487"/>
      <c r="D19" s="487">
        <v>1</v>
      </c>
      <c r="E19" s="487"/>
      <c r="F19" s="487">
        <v>0</v>
      </c>
      <c r="G19" s="487"/>
    </row>
    <row r="20" spans="1:7" ht="17.100000000000001" customHeight="1" x14ac:dyDescent="0.2">
      <c r="A20" s="488" t="s">
        <v>481</v>
      </c>
      <c r="B20" s="487">
        <v>2</v>
      </c>
      <c r="C20" s="487"/>
      <c r="D20" s="487">
        <v>1</v>
      </c>
      <c r="E20" s="487"/>
      <c r="F20" s="487">
        <v>0</v>
      </c>
      <c r="G20" s="487"/>
    </row>
    <row r="21" spans="1:7" ht="17.100000000000001" customHeight="1" x14ac:dyDescent="0.2">
      <c r="A21" s="488" t="s">
        <v>482</v>
      </c>
      <c r="B21" s="487">
        <v>4</v>
      </c>
      <c r="C21" s="487"/>
      <c r="D21" s="487">
        <v>2</v>
      </c>
      <c r="E21" s="487"/>
      <c r="F21" s="487">
        <v>1</v>
      </c>
      <c r="G21" s="487"/>
    </row>
    <row r="22" spans="1:7" ht="17.100000000000001" customHeight="1" x14ac:dyDescent="0.2">
      <c r="A22" s="488" t="s">
        <v>483</v>
      </c>
      <c r="B22" s="487">
        <v>1</v>
      </c>
      <c r="C22" s="487"/>
      <c r="D22" s="487">
        <v>1</v>
      </c>
      <c r="E22" s="487"/>
      <c r="F22" s="487">
        <v>1</v>
      </c>
      <c r="G22" s="487"/>
    </row>
    <row r="23" spans="1:7" ht="17.100000000000001" customHeight="1" x14ac:dyDescent="0.2">
      <c r="A23" s="488" t="s">
        <v>484</v>
      </c>
      <c r="B23" s="487">
        <v>2</v>
      </c>
      <c r="C23" s="487"/>
      <c r="D23" s="487">
        <v>0</v>
      </c>
      <c r="E23" s="487"/>
      <c r="F23" s="487">
        <v>1</v>
      </c>
      <c r="G23" s="487"/>
    </row>
    <row r="24" spans="1:7" ht="17.100000000000001" customHeight="1" x14ac:dyDescent="0.2">
      <c r="A24" s="489" t="s">
        <v>485</v>
      </c>
      <c r="B24" s="490">
        <v>1</v>
      </c>
      <c r="C24" s="490"/>
      <c r="D24" s="490">
        <v>1</v>
      </c>
      <c r="E24" s="490"/>
      <c r="F24" s="490">
        <v>6</v>
      </c>
      <c r="G24" s="490"/>
    </row>
    <row r="25" spans="1:7" ht="15" customHeight="1" x14ac:dyDescent="0.25">
      <c r="A25" s="477"/>
      <c r="B25" s="491"/>
      <c r="C25" s="491"/>
      <c r="D25" s="477"/>
      <c r="E25" s="477"/>
      <c r="F25" s="477"/>
      <c r="G25" s="477"/>
    </row>
    <row r="26" spans="1:7" ht="19.5" customHeight="1" x14ac:dyDescent="0.25">
      <c r="A26" s="491" t="s">
        <v>345</v>
      </c>
      <c r="B26" s="477"/>
      <c r="C26" s="477"/>
      <c r="D26" s="477"/>
      <c r="E26" s="477"/>
      <c r="F26" s="477"/>
      <c r="G26" s="477"/>
    </row>
  </sheetData>
  <mergeCells count="2">
    <mergeCell ref="A6:A7"/>
    <mergeCell ref="B6:G6"/>
  </mergeCells>
  <printOptions horizontalCentered="1" verticalCentered="1"/>
  <pageMargins left="0.98425196850393704" right="0.39370078740157483" top="0.39370078740157483" bottom="0.39370078740157483" header="0" footer="0.19685039370078741"/>
  <pageSetup paperSize="5" orientation="landscape" r:id="rId1"/>
  <headerFooter>
    <oddFooter>&amp;R294</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M18"/>
  <sheetViews>
    <sheetView showGridLines="0" view="pageBreakPreview" zoomScaleNormal="100" zoomScaleSheetLayoutView="100" workbookViewId="0">
      <selection activeCell="I8" sqref="I8"/>
    </sheetView>
  </sheetViews>
  <sheetFormatPr baseColWidth="10" defaultRowHeight="12.75" x14ac:dyDescent="0.2"/>
  <cols>
    <col min="1" max="2" width="18.125" style="464" customWidth="1"/>
    <col min="3" max="3" width="5" style="464" customWidth="1"/>
    <col min="4" max="4" width="3.25" style="464" customWidth="1"/>
    <col min="5" max="5" width="18.125" style="464" customWidth="1"/>
    <col min="6" max="6" width="5" style="464" customWidth="1"/>
    <col min="7" max="7" width="3.25" style="464" customWidth="1"/>
    <col min="8" max="8" width="18.125" style="464" customWidth="1"/>
    <col min="9" max="9" width="5" style="464" customWidth="1"/>
    <col min="10" max="10" width="3.25" style="464" customWidth="1"/>
    <col min="11" max="11" width="18.125" style="464" customWidth="1"/>
    <col min="12" max="12" width="5" style="464" customWidth="1"/>
    <col min="13" max="13" width="3.25" style="464" customWidth="1"/>
    <col min="14" max="261" width="11" style="464"/>
    <col min="262" max="263" width="12.5" style="464" customWidth="1"/>
    <col min="264" max="264" width="11.375" style="464" customWidth="1"/>
    <col min="265" max="265" width="11.25" style="464" customWidth="1"/>
    <col min="266" max="266" width="9.75" style="464" customWidth="1"/>
    <col min="267" max="267" width="14.625" style="464" customWidth="1"/>
    <col min="268" max="268" width="10.375" style="464" customWidth="1"/>
    <col min="269" max="517" width="11" style="464"/>
    <col min="518" max="519" width="12.5" style="464" customWidth="1"/>
    <col min="520" max="520" width="11.375" style="464" customWidth="1"/>
    <col min="521" max="521" width="11.25" style="464" customWidth="1"/>
    <col min="522" max="522" width="9.75" style="464" customWidth="1"/>
    <col min="523" max="523" width="14.625" style="464" customWidth="1"/>
    <col min="524" max="524" width="10.375" style="464" customWidth="1"/>
    <col min="525" max="773" width="11" style="464"/>
    <col min="774" max="775" width="12.5" style="464" customWidth="1"/>
    <col min="776" max="776" width="11.375" style="464" customWidth="1"/>
    <col min="777" max="777" width="11.25" style="464" customWidth="1"/>
    <col min="778" max="778" width="9.75" style="464" customWidth="1"/>
    <col min="779" max="779" width="14.625" style="464" customWidth="1"/>
    <col min="780" max="780" width="10.375" style="464" customWidth="1"/>
    <col min="781" max="1029" width="11" style="464"/>
    <col min="1030" max="1031" width="12.5" style="464" customWidth="1"/>
    <col min="1032" max="1032" width="11.375" style="464" customWidth="1"/>
    <col min="1033" max="1033" width="11.25" style="464" customWidth="1"/>
    <col min="1034" max="1034" width="9.75" style="464" customWidth="1"/>
    <col min="1035" max="1035" width="14.625" style="464" customWidth="1"/>
    <col min="1036" max="1036" width="10.375" style="464" customWidth="1"/>
    <col min="1037" max="1285" width="11" style="464"/>
    <col min="1286" max="1287" width="12.5" style="464" customWidth="1"/>
    <col min="1288" max="1288" width="11.375" style="464" customWidth="1"/>
    <col min="1289" max="1289" width="11.25" style="464" customWidth="1"/>
    <col min="1290" max="1290" width="9.75" style="464" customWidth="1"/>
    <col min="1291" max="1291" width="14.625" style="464" customWidth="1"/>
    <col min="1292" max="1292" width="10.375" style="464" customWidth="1"/>
    <col min="1293" max="1541" width="11" style="464"/>
    <col min="1542" max="1543" width="12.5" style="464" customWidth="1"/>
    <col min="1544" max="1544" width="11.375" style="464" customWidth="1"/>
    <col min="1545" max="1545" width="11.25" style="464" customWidth="1"/>
    <col min="1546" max="1546" width="9.75" style="464" customWidth="1"/>
    <col min="1547" max="1547" width="14.625" style="464" customWidth="1"/>
    <col min="1548" max="1548" width="10.375" style="464" customWidth="1"/>
    <col min="1549" max="1797" width="11" style="464"/>
    <col min="1798" max="1799" width="12.5" style="464" customWidth="1"/>
    <col min="1800" max="1800" width="11.375" style="464" customWidth="1"/>
    <col min="1801" max="1801" width="11.25" style="464" customWidth="1"/>
    <col min="1802" max="1802" width="9.75" style="464" customWidth="1"/>
    <col min="1803" max="1803" width="14.625" style="464" customWidth="1"/>
    <col min="1804" max="1804" width="10.375" style="464" customWidth="1"/>
    <col min="1805" max="2053" width="11" style="464"/>
    <col min="2054" max="2055" width="12.5" style="464" customWidth="1"/>
    <col min="2056" max="2056" width="11.375" style="464" customWidth="1"/>
    <col min="2057" max="2057" width="11.25" style="464" customWidth="1"/>
    <col min="2058" max="2058" width="9.75" style="464" customWidth="1"/>
    <col min="2059" max="2059" width="14.625" style="464" customWidth="1"/>
    <col min="2060" max="2060" width="10.375" style="464" customWidth="1"/>
    <col min="2061" max="2309" width="11" style="464"/>
    <col min="2310" max="2311" width="12.5" style="464" customWidth="1"/>
    <col min="2312" max="2312" width="11.375" style="464" customWidth="1"/>
    <col min="2313" max="2313" width="11.25" style="464" customWidth="1"/>
    <col min="2314" max="2314" width="9.75" style="464" customWidth="1"/>
    <col min="2315" max="2315" width="14.625" style="464" customWidth="1"/>
    <col min="2316" max="2316" width="10.375" style="464" customWidth="1"/>
    <col min="2317" max="2565" width="11" style="464"/>
    <col min="2566" max="2567" width="12.5" style="464" customWidth="1"/>
    <col min="2568" max="2568" width="11.375" style="464" customWidth="1"/>
    <col min="2569" max="2569" width="11.25" style="464" customWidth="1"/>
    <col min="2570" max="2570" width="9.75" style="464" customWidth="1"/>
    <col min="2571" max="2571" width="14.625" style="464" customWidth="1"/>
    <col min="2572" max="2572" width="10.375" style="464" customWidth="1"/>
    <col min="2573" max="2821" width="11" style="464"/>
    <col min="2822" max="2823" width="12.5" style="464" customWidth="1"/>
    <col min="2824" max="2824" width="11.375" style="464" customWidth="1"/>
    <col min="2825" max="2825" width="11.25" style="464" customWidth="1"/>
    <col min="2826" max="2826" width="9.75" style="464" customWidth="1"/>
    <col min="2827" max="2827" width="14.625" style="464" customWidth="1"/>
    <col min="2828" max="2828" width="10.375" style="464" customWidth="1"/>
    <col min="2829" max="3077" width="11" style="464"/>
    <col min="3078" max="3079" width="12.5" style="464" customWidth="1"/>
    <col min="3080" max="3080" width="11.375" style="464" customWidth="1"/>
    <col min="3081" max="3081" width="11.25" style="464" customWidth="1"/>
    <col min="3082" max="3082" width="9.75" style="464" customWidth="1"/>
    <col min="3083" max="3083" width="14.625" style="464" customWidth="1"/>
    <col min="3084" max="3084" width="10.375" style="464" customWidth="1"/>
    <col min="3085" max="3333" width="11" style="464"/>
    <col min="3334" max="3335" width="12.5" style="464" customWidth="1"/>
    <col min="3336" max="3336" width="11.375" style="464" customWidth="1"/>
    <col min="3337" max="3337" width="11.25" style="464" customWidth="1"/>
    <col min="3338" max="3338" width="9.75" style="464" customWidth="1"/>
    <col min="3339" max="3339" width="14.625" style="464" customWidth="1"/>
    <col min="3340" max="3340" width="10.375" style="464" customWidth="1"/>
    <col min="3341" max="3589" width="11" style="464"/>
    <col min="3590" max="3591" width="12.5" style="464" customWidth="1"/>
    <col min="3592" max="3592" width="11.375" style="464" customWidth="1"/>
    <col min="3593" max="3593" width="11.25" style="464" customWidth="1"/>
    <col min="3594" max="3594" width="9.75" style="464" customWidth="1"/>
    <col min="3595" max="3595" width="14.625" style="464" customWidth="1"/>
    <col min="3596" max="3596" width="10.375" style="464" customWidth="1"/>
    <col min="3597" max="3845" width="11" style="464"/>
    <col min="3846" max="3847" width="12.5" style="464" customWidth="1"/>
    <col min="3848" max="3848" width="11.375" style="464" customWidth="1"/>
    <col min="3849" max="3849" width="11.25" style="464" customWidth="1"/>
    <col min="3850" max="3850" width="9.75" style="464" customWidth="1"/>
    <col min="3851" max="3851" width="14.625" style="464" customWidth="1"/>
    <col min="3852" max="3852" width="10.375" style="464" customWidth="1"/>
    <col min="3853" max="4101" width="11" style="464"/>
    <col min="4102" max="4103" width="12.5" style="464" customWidth="1"/>
    <col min="4104" max="4104" width="11.375" style="464" customWidth="1"/>
    <col min="4105" max="4105" width="11.25" style="464" customWidth="1"/>
    <col min="4106" max="4106" width="9.75" style="464" customWidth="1"/>
    <col min="4107" max="4107" width="14.625" style="464" customWidth="1"/>
    <col min="4108" max="4108" width="10.375" style="464" customWidth="1"/>
    <col min="4109" max="4357" width="11" style="464"/>
    <col min="4358" max="4359" width="12.5" style="464" customWidth="1"/>
    <col min="4360" max="4360" width="11.375" style="464" customWidth="1"/>
    <col min="4361" max="4361" width="11.25" style="464" customWidth="1"/>
    <col min="4362" max="4362" width="9.75" style="464" customWidth="1"/>
    <col min="4363" max="4363" width="14.625" style="464" customWidth="1"/>
    <col min="4364" max="4364" width="10.375" style="464" customWidth="1"/>
    <col min="4365" max="4613" width="11" style="464"/>
    <col min="4614" max="4615" width="12.5" style="464" customWidth="1"/>
    <col min="4616" max="4616" width="11.375" style="464" customWidth="1"/>
    <col min="4617" max="4617" width="11.25" style="464" customWidth="1"/>
    <col min="4618" max="4618" width="9.75" style="464" customWidth="1"/>
    <col min="4619" max="4619" width="14.625" style="464" customWidth="1"/>
    <col min="4620" max="4620" width="10.375" style="464" customWidth="1"/>
    <col min="4621" max="4869" width="11" style="464"/>
    <col min="4870" max="4871" width="12.5" style="464" customWidth="1"/>
    <col min="4872" max="4872" width="11.375" style="464" customWidth="1"/>
    <col min="4873" max="4873" width="11.25" style="464" customWidth="1"/>
    <col min="4874" max="4874" width="9.75" style="464" customWidth="1"/>
    <col min="4875" max="4875" width="14.625" style="464" customWidth="1"/>
    <col min="4876" max="4876" width="10.375" style="464" customWidth="1"/>
    <col min="4877" max="5125" width="11" style="464"/>
    <col min="5126" max="5127" width="12.5" style="464" customWidth="1"/>
    <col min="5128" max="5128" width="11.375" style="464" customWidth="1"/>
    <col min="5129" max="5129" width="11.25" style="464" customWidth="1"/>
    <col min="5130" max="5130" width="9.75" style="464" customWidth="1"/>
    <col min="5131" max="5131" width="14.625" style="464" customWidth="1"/>
    <col min="5132" max="5132" width="10.375" style="464" customWidth="1"/>
    <col min="5133" max="5381" width="11" style="464"/>
    <col min="5382" max="5383" width="12.5" style="464" customWidth="1"/>
    <col min="5384" max="5384" width="11.375" style="464" customWidth="1"/>
    <col min="5385" max="5385" width="11.25" style="464" customWidth="1"/>
    <col min="5386" max="5386" width="9.75" style="464" customWidth="1"/>
    <col min="5387" max="5387" width="14.625" style="464" customWidth="1"/>
    <col min="5388" max="5388" width="10.375" style="464" customWidth="1"/>
    <col min="5389" max="5637" width="11" style="464"/>
    <col min="5638" max="5639" width="12.5" style="464" customWidth="1"/>
    <col min="5640" max="5640" width="11.375" style="464" customWidth="1"/>
    <col min="5641" max="5641" width="11.25" style="464" customWidth="1"/>
    <col min="5642" max="5642" width="9.75" style="464" customWidth="1"/>
    <col min="5643" max="5643" width="14.625" style="464" customWidth="1"/>
    <col min="5644" max="5644" width="10.375" style="464" customWidth="1"/>
    <col min="5645" max="5893" width="11" style="464"/>
    <col min="5894" max="5895" width="12.5" style="464" customWidth="1"/>
    <col min="5896" max="5896" width="11.375" style="464" customWidth="1"/>
    <col min="5897" max="5897" width="11.25" style="464" customWidth="1"/>
    <col min="5898" max="5898" width="9.75" style="464" customWidth="1"/>
    <col min="5899" max="5899" width="14.625" style="464" customWidth="1"/>
    <col min="5900" max="5900" width="10.375" style="464" customWidth="1"/>
    <col min="5901" max="6149" width="11" style="464"/>
    <col min="6150" max="6151" width="12.5" style="464" customWidth="1"/>
    <col min="6152" max="6152" width="11.375" style="464" customWidth="1"/>
    <col min="6153" max="6153" width="11.25" style="464" customWidth="1"/>
    <col min="6154" max="6154" width="9.75" style="464" customWidth="1"/>
    <col min="6155" max="6155" width="14.625" style="464" customWidth="1"/>
    <col min="6156" max="6156" width="10.375" style="464" customWidth="1"/>
    <col min="6157" max="6405" width="11" style="464"/>
    <col min="6406" max="6407" width="12.5" style="464" customWidth="1"/>
    <col min="6408" max="6408" width="11.375" style="464" customWidth="1"/>
    <col min="6409" max="6409" width="11.25" style="464" customWidth="1"/>
    <col min="6410" max="6410" width="9.75" style="464" customWidth="1"/>
    <col min="6411" max="6411" width="14.625" style="464" customWidth="1"/>
    <col min="6412" max="6412" width="10.375" style="464" customWidth="1"/>
    <col min="6413" max="6661" width="11" style="464"/>
    <col min="6662" max="6663" width="12.5" style="464" customWidth="1"/>
    <col min="6664" max="6664" width="11.375" style="464" customWidth="1"/>
    <col min="6665" max="6665" width="11.25" style="464" customWidth="1"/>
    <col min="6666" max="6666" width="9.75" style="464" customWidth="1"/>
    <col min="6667" max="6667" width="14.625" style="464" customWidth="1"/>
    <col min="6668" max="6668" width="10.375" style="464" customWidth="1"/>
    <col min="6669" max="6917" width="11" style="464"/>
    <col min="6918" max="6919" width="12.5" style="464" customWidth="1"/>
    <col min="6920" max="6920" width="11.375" style="464" customWidth="1"/>
    <col min="6921" max="6921" width="11.25" style="464" customWidth="1"/>
    <col min="6922" max="6922" width="9.75" style="464" customWidth="1"/>
    <col min="6923" max="6923" width="14.625" style="464" customWidth="1"/>
    <col min="6924" max="6924" width="10.375" style="464" customWidth="1"/>
    <col min="6925" max="7173" width="11" style="464"/>
    <col min="7174" max="7175" width="12.5" style="464" customWidth="1"/>
    <col min="7176" max="7176" width="11.375" style="464" customWidth="1"/>
    <col min="7177" max="7177" width="11.25" style="464" customWidth="1"/>
    <col min="7178" max="7178" width="9.75" style="464" customWidth="1"/>
    <col min="7179" max="7179" width="14.625" style="464" customWidth="1"/>
    <col min="7180" max="7180" width="10.375" style="464" customWidth="1"/>
    <col min="7181" max="7429" width="11" style="464"/>
    <col min="7430" max="7431" width="12.5" style="464" customWidth="1"/>
    <col min="7432" max="7432" width="11.375" style="464" customWidth="1"/>
    <col min="7433" max="7433" width="11.25" style="464" customWidth="1"/>
    <col min="7434" max="7434" width="9.75" style="464" customWidth="1"/>
    <col min="7435" max="7435" width="14.625" style="464" customWidth="1"/>
    <col min="7436" max="7436" width="10.375" style="464" customWidth="1"/>
    <col min="7437" max="7685" width="11" style="464"/>
    <col min="7686" max="7687" width="12.5" style="464" customWidth="1"/>
    <col min="7688" max="7688" width="11.375" style="464" customWidth="1"/>
    <col min="7689" max="7689" width="11.25" style="464" customWidth="1"/>
    <col min="7690" max="7690" width="9.75" style="464" customWidth="1"/>
    <col min="7691" max="7691" width="14.625" style="464" customWidth="1"/>
    <col min="7692" max="7692" width="10.375" style="464" customWidth="1"/>
    <col min="7693" max="7941" width="11" style="464"/>
    <col min="7942" max="7943" width="12.5" style="464" customWidth="1"/>
    <col min="7944" max="7944" width="11.375" style="464" customWidth="1"/>
    <col min="7945" max="7945" width="11.25" style="464" customWidth="1"/>
    <col min="7946" max="7946" width="9.75" style="464" customWidth="1"/>
    <col min="7947" max="7947" width="14.625" style="464" customWidth="1"/>
    <col min="7948" max="7948" width="10.375" style="464" customWidth="1"/>
    <col min="7949" max="8197" width="11" style="464"/>
    <col min="8198" max="8199" width="12.5" style="464" customWidth="1"/>
    <col min="8200" max="8200" width="11.375" style="464" customWidth="1"/>
    <col min="8201" max="8201" width="11.25" style="464" customWidth="1"/>
    <col min="8202" max="8202" width="9.75" style="464" customWidth="1"/>
    <col min="8203" max="8203" width="14.625" style="464" customWidth="1"/>
    <col min="8204" max="8204" width="10.375" style="464" customWidth="1"/>
    <col min="8205" max="8453" width="11" style="464"/>
    <col min="8454" max="8455" width="12.5" style="464" customWidth="1"/>
    <col min="8456" max="8456" width="11.375" style="464" customWidth="1"/>
    <col min="8457" max="8457" width="11.25" style="464" customWidth="1"/>
    <col min="8458" max="8458" width="9.75" style="464" customWidth="1"/>
    <col min="8459" max="8459" width="14.625" style="464" customWidth="1"/>
    <col min="8460" max="8460" width="10.375" style="464" customWidth="1"/>
    <col min="8461" max="8709" width="11" style="464"/>
    <col min="8710" max="8711" width="12.5" style="464" customWidth="1"/>
    <col min="8712" max="8712" width="11.375" style="464" customWidth="1"/>
    <col min="8713" max="8713" width="11.25" style="464" customWidth="1"/>
    <col min="8714" max="8714" width="9.75" style="464" customWidth="1"/>
    <col min="8715" max="8715" width="14.625" style="464" customWidth="1"/>
    <col min="8716" max="8716" width="10.375" style="464" customWidth="1"/>
    <col min="8717" max="8965" width="11" style="464"/>
    <col min="8966" max="8967" width="12.5" style="464" customWidth="1"/>
    <col min="8968" max="8968" width="11.375" style="464" customWidth="1"/>
    <col min="8969" max="8969" width="11.25" style="464" customWidth="1"/>
    <col min="8970" max="8970" width="9.75" style="464" customWidth="1"/>
    <col min="8971" max="8971" width="14.625" style="464" customWidth="1"/>
    <col min="8972" max="8972" width="10.375" style="464" customWidth="1"/>
    <col min="8973" max="9221" width="11" style="464"/>
    <col min="9222" max="9223" width="12.5" style="464" customWidth="1"/>
    <col min="9224" max="9224" width="11.375" style="464" customWidth="1"/>
    <col min="9225" max="9225" width="11.25" style="464" customWidth="1"/>
    <col min="9226" max="9226" width="9.75" style="464" customWidth="1"/>
    <col min="9227" max="9227" width="14.625" style="464" customWidth="1"/>
    <col min="9228" max="9228" width="10.375" style="464" customWidth="1"/>
    <col min="9229" max="9477" width="11" style="464"/>
    <col min="9478" max="9479" width="12.5" style="464" customWidth="1"/>
    <col min="9480" max="9480" width="11.375" style="464" customWidth="1"/>
    <col min="9481" max="9481" width="11.25" style="464" customWidth="1"/>
    <col min="9482" max="9482" width="9.75" style="464" customWidth="1"/>
    <col min="9483" max="9483" width="14.625" style="464" customWidth="1"/>
    <col min="9484" max="9484" width="10.375" style="464" customWidth="1"/>
    <col min="9485" max="9733" width="11" style="464"/>
    <col min="9734" max="9735" width="12.5" style="464" customWidth="1"/>
    <col min="9736" max="9736" width="11.375" style="464" customWidth="1"/>
    <col min="9737" max="9737" width="11.25" style="464" customWidth="1"/>
    <col min="9738" max="9738" width="9.75" style="464" customWidth="1"/>
    <col min="9739" max="9739" width="14.625" style="464" customWidth="1"/>
    <col min="9740" max="9740" width="10.375" style="464" customWidth="1"/>
    <col min="9741" max="9989" width="11" style="464"/>
    <col min="9990" max="9991" width="12.5" style="464" customWidth="1"/>
    <col min="9992" max="9992" width="11.375" style="464" customWidth="1"/>
    <col min="9993" max="9993" width="11.25" style="464" customWidth="1"/>
    <col min="9994" max="9994" width="9.75" style="464" customWidth="1"/>
    <col min="9995" max="9995" width="14.625" style="464" customWidth="1"/>
    <col min="9996" max="9996" width="10.375" style="464" customWidth="1"/>
    <col min="9997" max="10245" width="11" style="464"/>
    <col min="10246" max="10247" width="12.5" style="464" customWidth="1"/>
    <col min="10248" max="10248" width="11.375" style="464" customWidth="1"/>
    <col min="10249" max="10249" width="11.25" style="464" customWidth="1"/>
    <col min="10250" max="10250" width="9.75" style="464" customWidth="1"/>
    <col min="10251" max="10251" width="14.625" style="464" customWidth="1"/>
    <col min="10252" max="10252" width="10.375" style="464" customWidth="1"/>
    <col min="10253" max="10501" width="11" style="464"/>
    <col min="10502" max="10503" width="12.5" style="464" customWidth="1"/>
    <col min="10504" max="10504" width="11.375" style="464" customWidth="1"/>
    <col min="10505" max="10505" width="11.25" style="464" customWidth="1"/>
    <col min="10506" max="10506" width="9.75" style="464" customWidth="1"/>
    <col min="10507" max="10507" width="14.625" style="464" customWidth="1"/>
    <col min="10508" max="10508" width="10.375" style="464" customWidth="1"/>
    <col min="10509" max="10757" width="11" style="464"/>
    <col min="10758" max="10759" width="12.5" style="464" customWidth="1"/>
    <col min="10760" max="10760" width="11.375" style="464" customWidth="1"/>
    <col min="10761" max="10761" width="11.25" style="464" customWidth="1"/>
    <col min="10762" max="10762" width="9.75" style="464" customWidth="1"/>
    <col min="10763" max="10763" width="14.625" style="464" customWidth="1"/>
    <col min="10764" max="10764" width="10.375" style="464" customWidth="1"/>
    <col min="10765" max="11013" width="11" style="464"/>
    <col min="11014" max="11015" width="12.5" style="464" customWidth="1"/>
    <col min="11016" max="11016" width="11.375" style="464" customWidth="1"/>
    <col min="11017" max="11017" width="11.25" style="464" customWidth="1"/>
    <col min="11018" max="11018" width="9.75" style="464" customWidth="1"/>
    <col min="11019" max="11019" width="14.625" style="464" customWidth="1"/>
    <col min="11020" max="11020" width="10.375" style="464" customWidth="1"/>
    <col min="11021" max="11269" width="11" style="464"/>
    <col min="11270" max="11271" width="12.5" style="464" customWidth="1"/>
    <col min="11272" max="11272" width="11.375" style="464" customWidth="1"/>
    <col min="11273" max="11273" width="11.25" style="464" customWidth="1"/>
    <col min="11274" max="11274" width="9.75" style="464" customWidth="1"/>
    <col min="11275" max="11275" width="14.625" style="464" customWidth="1"/>
    <col min="11276" max="11276" width="10.375" style="464" customWidth="1"/>
    <col min="11277" max="11525" width="11" style="464"/>
    <col min="11526" max="11527" width="12.5" style="464" customWidth="1"/>
    <col min="11528" max="11528" width="11.375" style="464" customWidth="1"/>
    <col min="11529" max="11529" width="11.25" style="464" customWidth="1"/>
    <col min="11530" max="11530" width="9.75" style="464" customWidth="1"/>
    <col min="11531" max="11531" width="14.625" style="464" customWidth="1"/>
    <col min="11532" max="11532" width="10.375" style="464" customWidth="1"/>
    <col min="11533" max="11781" width="11" style="464"/>
    <col min="11782" max="11783" width="12.5" style="464" customWidth="1"/>
    <col min="11784" max="11784" width="11.375" style="464" customWidth="1"/>
    <col min="11785" max="11785" width="11.25" style="464" customWidth="1"/>
    <col min="11786" max="11786" width="9.75" style="464" customWidth="1"/>
    <col min="11787" max="11787" width="14.625" style="464" customWidth="1"/>
    <col min="11788" max="11788" width="10.375" style="464" customWidth="1"/>
    <col min="11789" max="12037" width="11" style="464"/>
    <col min="12038" max="12039" width="12.5" style="464" customWidth="1"/>
    <col min="12040" max="12040" width="11.375" style="464" customWidth="1"/>
    <col min="12041" max="12041" width="11.25" style="464" customWidth="1"/>
    <col min="12042" max="12042" width="9.75" style="464" customWidth="1"/>
    <col min="12043" max="12043" width="14.625" style="464" customWidth="1"/>
    <col min="12044" max="12044" width="10.375" style="464" customWidth="1"/>
    <col min="12045" max="12293" width="11" style="464"/>
    <col min="12294" max="12295" width="12.5" style="464" customWidth="1"/>
    <col min="12296" max="12296" width="11.375" style="464" customWidth="1"/>
    <col min="12297" max="12297" width="11.25" style="464" customWidth="1"/>
    <col min="12298" max="12298" width="9.75" style="464" customWidth="1"/>
    <col min="12299" max="12299" width="14.625" style="464" customWidth="1"/>
    <col min="12300" max="12300" width="10.375" style="464" customWidth="1"/>
    <col min="12301" max="12549" width="11" style="464"/>
    <col min="12550" max="12551" width="12.5" style="464" customWidth="1"/>
    <col min="12552" max="12552" width="11.375" style="464" customWidth="1"/>
    <col min="12553" max="12553" width="11.25" style="464" customWidth="1"/>
    <col min="12554" max="12554" width="9.75" style="464" customWidth="1"/>
    <col min="12555" max="12555" width="14.625" style="464" customWidth="1"/>
    <col min="12556" max="12556" width="10.375" style="464" customWidth="1"/>
    <col min="12557" max="12805" width="11" style="464"/>
    <col min="12806" max="12807" width="12.5" style="464" customWidth="1"/>
    <col min="12808" max="12808" width="11.375" style="464" customWidth="1"/>
    <col min="12809" max="12809" width="11.25" style="464" customWidth="1"/>
    <col min="12810" max="12810" width="9.75" style="464" customWidth="1"/>
    <col min="12811" max="12811" width="14.625" style="464" customWidth="1"/>
    <col min="12812" max="12812" width="10.375" style="464" customWidth="1"/>
    <col min="12813" max="13061" width="11" style="464"/>
    <col min="13062" max="13063" width="12.5" style="464" customWidth="1"/>
    <col min="13064" max="13064" width="11.375" style="464" customWidth="1"/>
    <col min="13065" max="13065" width="11.25" style="464" customWidth="1"/>
    <col min="13066" max="13066" width="9.75" style="464" customWidth="1"/>
    <col min="13067" max="13067" width="14.625" style="464" customWidth="1"/>
    <col min="13068" max="13068" width="10.375" style="464" customWidth="1"/>
    <col min="13069" max="13317" width="11" style="464"/>
    <col min="13318" max="13319" width="12.5" style="464" customWidth="1"/>
    <col min="13320" max="13320" width="11.375" style="464" customWidth="1"/>
    <col min="13321" max="13321" width="11.25" style="464" customWidth="1"/>
    <col min="13322" max="13322" width="9.75" style="464" customWidth="1"/>
    <col min="13323" max="13323" width="14.625" style="464" customWidth="1"/>
    <col min="13324" max="13324" width="10.375" style="464" customWidth="1"/>
    <col min="13325" max="13573" width="11" style="464"/>
    <col min="13574" max="13575" width="12.5" style="464" customWidth="1"/>
    <col min="13576" max="13576" width="11.375" style="464" customWidth="1"/>
    <col min="13577" max="13577" width="11.25" style="464" customWidth="1"/>
    <col min="13578" max="13578" width="9.75" style="464" customWidth="1"/>
    <col min="13579" max="13579" width="14.625" style="464" customWidth="1"/>
    <col min="13580" max="13580" width="10.375" style="464" customWidth="1"/>
    <col min="13581" max="13829" width="11" style="464"/>
    <col min="13830" max="13831" width="12.5" style="464" customWidth="1"/>
    <col min="13832" max="13832" width="11.375" style="464" customWidth="1"/>
    <col min="13833" max="13833" width="11.25" style="464" customWidth="1"/>
    <col min="13834" max="13834" width="9.75" style="464" customWidth="1"/>
    <col min="13835" max="13835" width="14.625" style="464" customWidth="1"/>
    <col min="13836" max="13836" width="10.375" style="464" customWidth="1"/>
    <col min="13837" max="14085" width="11" style="464"/>
    <col min="14086" max="14087" width="12.5" style="464" customWidth="1"/>
    <col min="14088" max="14088" width="11.375" style="464" customWidth="1"/>
    <col min="14089" max="14089" width="11.25" style="464" customWidth="1"/>
    <col min="14090" max="14090" width="9.75" style="464" customWidth="1"/>
    <col min="14091" max="14091" width="14.625" style="464" customWidth="1"/>
    <col min="14092" max="14092" width="10.375" style="464" customWidth="1"/>
    <col min="14093" max="14341" width="11" style="464"/>
    <col min="14342" max="14343" width="12.5" style="464" customWidth="1"/>
    <col min="14344" max="14344" width="11.375" style="464" customWidth="1"/>
    <col min="14345" max="14345" width="11.25" style="464" customWidth="1"/>
    <col min="14346" max="14346" width="9.75" style="464" customWidth="1"/>
    <col min="14347" max="14347" width="14.625" style="464" customWidth="1"/>
    <col min="14348" max="14348" width="10.375" style="464" customWidth="1"/>
    <col min="14349" max="14597" width="11" style="464"/>
    <col min="14598" max="14599" width="12.5" style="464" customWidth="1"/>
    <col min="14600" max="14600" width="11.375" style="464" customWidth="1"/>
    <col min="14601" max="14601" width="11.25" style="464" customWidth="1"/>
    <col min="14602" max="14602" width="9.75" style="464" customWidth="1"/>
    <col min="14603" max="14603" width="14.625" style="464" customWidth="1"/>
    <col min="14604" max="14604" width="10.375" style="464" customWidth="1"/>
    <col min="14605" max="14853" width="11" style="464"/>
    <col min="14854" max="14855" width="12.5" style="464" customWidth="1"/>
    <col min="14856" max="14856" width="11.375" style="464" customWidth="1"/>
    <col min="14857" max="14857" width="11.25" style="464" customWidth="1"/>
    <col min="14858" max="14858" width="9.75" style="464" customWidth="1"/>
    <col min="14859" max="14859" width="14.625" style="464" customWidth="1"/>
    <col min="14860" max="14860" width="10.375" style="464" customWidth="1"/>
    <col min="14861" max="15109" width="11" style="464"/>
    <col min="15110" max="15111" width="12.5" style="464" customWidth="1"/>
    <col min="15112" max="15112" width="11.375" style="464" customWidth="1"/>
    <col min="15113" max="15113" width="11.25" style="464" customWidth="1"/>
    <col min="15114" max="15114" width="9.75" style="464" customWidth="1"/>
    <col min="15115" max="15115" width="14.625" style="464" customWidth="1"/>
    <col min="15116" max="15116" width="10.375" style="464" customWidth="1"/>
    <col min="15117" max="15365" width="11" style="464"/>
    <col min="15366" max="15367" width="12.5" style="464" customWidth="1"/>
    <col min="15368" max="15368" width="11.375" style="464" customWidth="1"/>
    <col min="15369" max="15369" width="11.25" style="464" customWidth="1"/>
    <col min="15370" max="15370" width="9.75" style="464" customWidth="1"/>
    <col min="15371" max="15371" width="14.625" style="464" customWidth="1"/>
    <col min="15372" max="15372" width="10.375" style="464" customWidth="1"/>
    <col min="15373" max="15621" width="11" style="464"/>
    <col min="15622" max="15623" width="12.5" style="464" customWidth="1"/>
    <col min="15624" max="15624" width="11.375" style="464" customWidth="1"/>
    <col min="15625" max="15625" width="11.25" style="464" customWidth="1"/>
    <col min="15626" max="15626" width="9.75" style="464" customWidth="1"/>
    <col min="15627" max="15627" width="14.625" style="464" customWidth="1"/>
    <col min="15628" max="15628" width="10.375" style="464" customWidth="1"/>
    <col min="15629" max="15877" width="11" style="464"/>
    <col min="15878" max="15879" width="12.5" style="464" customWidth="1"/>
    <col min="15880" max="15880" width="11.375" style="464" customWidth="1"/>
    <col min="15881" max="15881" width="11.25" style="464" customWidth="1"/>
    <col min="15882" max="15882" width="9.75" style="464" customWidth="1"/>
    <col min="15883" max="15883" width="14.625" style="464" customWidth="1"/>
    <col min="15884" max="15884" width="10.375" style="464" customWidth="1"/>
    <col min="15885" max="16133" width="11" style="464"/>
    <col min="16134" max="16135" width="12.5" style="464" customWidth="1"/>
    <col min="16136" max="16136" width="11.375" style="464" customWidth="1"/>
    <col min="16137" max="16137" width="11.25" style="464" customWidth="1"/>
    <col min="16138" max="16138" width="9.75" style="464" customWidth="1"/>
    <col min="16139" max="16139" width="14.625" style="464" customWidth="1"/>
    <col min="16140" max="16140" width="10.375" style="464" customWidth="1"/>
    <col min="16141" max="16384" width="11" style="464"/>
  </cols>
  <sheetData>
    <row r="1" spans="1:13" ht="18" x14ac:dyDescent="0.25">
      <c r="A1" s="462" t="s">
        <v>486</v>
      </c>
      <c r="B1" s="465"/>
      <c r="C1" s="465"/>
      <c r="D1" s="465"/>
      <c r="E1" s="465"/>
      <c r="F1" s="465"/>
      <c r="G1" s="465"/>
      <c r="H1" s="465"/>
      <c r="I1" s="465"/>
      <c r="J1" s="465"/>
      <c r="K1" s="465"/>
      <c r="L1" s="463"/>
      <c r="M1" s="357" t="s">
        <v>929</v>
      </c>
    </row>
    <row r="2" spans="1:13" ht="15" customHeight="1" x14ac:dyDescent="0.2">
      <c r="A2" s="462" t="s">
        <v>487</v>
      </c>
      <c r="B2" s="465"/>
      <c r="C2" s="465"/>
      <c r="D2" s="465"/>
      <c r="E2" s="465"/>
      <c r="F2" s="465"/>
      <c r="G2" s="465"/>
      <c r="H2" s="465"/>
      <c r="I2" s="465"/>
      <c r="J2" s="465"/>
      <c r="K2" s="465"/>
      <c r="L2" s="465"/>
    </row>
    <row r="3" spans="1:13" ht="15" customHeight="1" x14ac:dyDescent="0.2">
      <c r="A3" s="462" t="s">
        <v>488</v>
      </c>
      <c r="B3" s="465"/>
      <c r="C3" s="465"/>
      <c r="D3" s="465"/>
      <c r="E3" s="465"/>
      <c r="F3" s="465"/>
      <c r="G3" s="465"/>
      <c r="H3" s="465"/>
      <c r="I3" s="465"/>
      <c r="J3" s="465"/>
      <c r="K3" s="465"/>
      <c r="L3" s="465"/>
    </row>
    <row r="4" spans="1:13" ht="15.75" x14ac:dyDescent="0.2">
      <c r="A4" s="492"/>
      <c r="B4" s="401"/>
      <c r="C4" s="401"/>
      <c r="D4" s="401"/>
      <c r="E4" s="401"/>
      <c r="F4" s="401"/>
      <c r="G4" s="401"/>
      <c r="H4" s="401"/>
      <c r="I4" s="401"/>
      <c r="J4" s="401"/>
      <c r="K4" s="401"/>
      <c r="L4" s="401"/>
    </row>
    <row r="5" spans="1:13" ht="38.25" customHeight="1" x14ac:dyDescent="0.2">
      <c r="A5" s="493" t="s">
        <v>62</v>
      </c>
      <c r="B5" s="1586" t="s">
        <v>489</v>
      </c>
      <c r="C5" s="1586"/>
      <c r="D5" s="1586"/>
      <c r="E5" s="1560" t="s">
        <v>490</v>
      </c>
      <c r="F5" s="1560"/>
      <c r="G5" s="1560"/>
      <c r="H5" s="1560" t="s">
        <v>491</v>
      </c>
      <c r="I5" s="1560"/>
      <c r="J5" s="1560"/>
      <c r="K5" s="1560" t="s">
        <v>492</v>
      </c>
      <c r="L5" s="1560"/>
      <c r="M5" s="1560"/>
    </row>
    <row r="6" spans="1:13" ht="15.75" x14ac:dyDescent="0.2">
      <c r="A6" s="952" t="s">
        <v>5</v>
      </c>
      <c r="B6" s="224">
        <v>267</v>
      </c>
      <c r="C6" s="495"/>
      <c r="D6" s="495"/>
      <c r="E6" s="224">
        <v>113</v>
      </c>
      <c r="F6" s="224"/>
      <c r="G6" s="495"/>
      <c r="H6" s="224">
        <v>257</v>
      </c>
      <c r="I6" s="224"/>
      <c r="J6" s="495"/>
      <c r="K6" s="224">
        <v>351</v>
      </c>
      <c r="L6" s="494"/>
      <c r="M6" s="494"/>
    </row>
    <row r="7" spans="1:13" ht="15.75" x14ac:dyDescent="0.2">
      <c r="A7" s="496">
        <v>2009</v>
      </c>
      <c r="B7" s="497">
        <v>42</v>
      </c>
      <c r="C7" s="498"/>
      <c r="D7" s="498"/>
      <c r="E7" s="497">
        <v>15</v>
      </c>
      <c r="F7" s="497"/>
      <c r="G7" s="498"/>
      <c r="H7" s="497">
        <v>31</v>
      </c>
      <c r="I7" s="497"/>
      <c r="J7" s="498"/>
      <c r="K7" s="497">
        <v>25</v>
      </c>
      <c r="L7" s="499"/>
    </row>
    <row r="8" spans="1:13" ht="15.75" x14ac:dyDescent="0.2">
      <c r="A8" s="500">
        <v>2010</v>
      </c>
      <c r="B8" s="501">
        <v>44</v>
      </c>
      <c r="C8" s="502"/>
      <c r="D8" s="502"/>
      <c r="E8" s="501">
        <v>15</v>
      </c>
      <c r="F8" s="501"/>
      <c r="G8" s="502"/>
      <c r="H8" s="501">
        <v>35</v>
      </c>
      <c r="I8" s="501"/>
      <c r="J8" s="502"/>
      <c r="K8" s="501">
        <v>55</v>
      </c>
      <c r="L8" s="503"/>
    </row>
    <row r="9" spans="1:13" ht="15.75" x14ac:dyDescent="0.2">
      <c r="A9" s="500">
        <v>2011</v>
      </c>
      <c r="B9" s="501">
        <v>47</v>
      </c>
      <c r="C9" s="502"/>
      <c r="D9" s="502"/>
      <c r="E9" s="501">
        <v>20</v>
      </c>
      <c r="F9" s="501"/>
      <c r="G9" s="502"/>
      <c r="H9" s="501">
        <v>33</v>
      </c>
      <c r="I9" s="501"/>
      <c r="J9" s="502"/>
      <c r="K9" s="501">
        <v>61</v>
      </c>
      <c r="L9" s="503"/>
    </row>
    <row r="10" spans="1:13" ht="15.75" x14ac:dyDescent="0.2">
      <c r="A10" s="500">
        <v>2012</v>
      </c>
      <c r="B10" s="501">
        <v>48</v>
      </c>
      <c r="C10" s="502"/>
      <c r="D10" s="502"/>
      <c r="E10" s="501">
        <v>16</v>
      </c>
      <c r="F10" s="501"/>
      <c r="G10" s="502"/>
      <c r="H10" s="503">
        <v>32</v>
      </c>
      <c r="I10" s="503"/>
      <c r="J10" s="502"/>
      <c r="K10" s="501">
        <v>50</v>
      </c>
      <c r="L10" s="503"/>
    </row>
    <row r="11" spans="1:13" ht="15.75" x14ac:dyDescent="0.2">
      <c r="A11" s="500">
        <v>2013</v>
      </c>
      <c r="B11" s="501">
        <v>47</v>
      </c>
      <c r="C11" s="502"/>
      <c r="D11" s="502"/>
      <c r="E11" s="501">
        <v>15</v>
      </c>
      <c r="F11" s="501"/>
      <c r="G11" s="502"/>
      <c r="H11" s="503">
        <v>33</v>
      </c>
      <c r="I11" s="503"/>
      <c r="J11" s="502"/>
      <c r="K11" s="501">
        <v>68</v>
      </c>
      <c r="L11" s="503"/>
    </row>
    <row r="12" spans="1:13" ht="15.75" x14ac:dyDescent="0.2">
      <c r="A12" s="504">
        <v>2014</v>
      </c>
      <c r="B12" s="505">
        <v>44</v>
      </c>
      <c r="C12" s="506"/>
      <c r="D12" s="506"/>
      <c r="E12" s="505">
        <v>31</v>
      </c>
      <c r="F12" s="505"/>
      <c r="G12" s="506"/>
      <c r="H12" s="507">
        <v>93</v>
      </c>
      <c r="I12" s="507"/>
      <c r="J12" s="506"/>
      <c r="K12" s="505">
        <v>92</v>
      </c>
      <c r="L12" s="507"/>
      <c r="M12" s="508"/>
    </row>
    <row r="13" spans="1:13" ht="15.75" x14ac:dyDescent="0.2">
      <c r="A13" s="401"/>
      <c r="B13" s="401"/>
      <c r="C13" s="401"/>
      <c r="D13" s="401"/>
      <c r="E13" s="401"/>
      <c r="F13" s="401"/>
      <c r="G13" s="401"/>
      <c r="H13" s="401"/>
      <c r="I13" s="401"/>
      <c r="J13" s="401"/>
      <c r="K13" s="401"/>
      <c r="L13" s="401"/>
    </row>
    <row r="14" spans="1:13" ht="48" customHeight="1" x14ac:dyDescent="0.2">
      <c r="A14" s="1592" t="s">
        <v>493</v>
      </c>
      <c r="B14" s="1592"/>
      <c r="C14" s="1592"/>
      <c r="D14" s="1592"/>
      <c r="E14" s="1592"/>
      <c r="F14" s="1592"/>
      <c r="G14" s="1592"/>
      <c r="H14" s="1592"/>
      <c r="I14" s="1592"/>
      <c r="J14" s="1592"/>
      <c r="K14" s="1592"/>
      <c r="L14" s="1592"/>
      <c r="M14" s="1592"/>
    </row>
    <row r="15" spans="1:13" ht="32.25" customHeight="1" x14ac:dyDescent="0.2">
      <c r="A15" s="1592" t="s">
        <v>494</v>
      </c>
      <c r="B15" s="1592"/>
      <c r="C15" s="1592"/>
      <c r="D15" s="1592"/>
      <c r="E15" s="1592"/>
      <c r="F15" s="1592"/>
      <c r="G15" s="1592"/>
      <c r="H15" s="1592"/>
      <c r="I15" s="1592"/>
      <c r="J15" s="1592"/>
      <c r="K15" s="1592"/>
      <c r="L15" s="1592"/>
      <c r="M15" s="1592"/>
    </row>
    <row r="16" spans="1:13" ht="21" customHeight="1" x14ac:dyDescent="0.2">
      <c r="A16" s="1590" t="s">
        <v>495</v>
      </c>
      <c r="B16" s="1590"/>
      <c r="C16" s="1590"/>
      <c r="D16" s="1590"/>
      <c r="E16" s="1590"/>
      <c r="F16" s="1590"/>
      <c r="G16" s="1590"/>
      <c r="H16" s="1590"/>
      <c r="I16" s="1590"/>
      <c r="J16" s="1590"/>
      <c r="K16" s="1590"/>
      <c r="L16" s="1590"/>
      <c r="M16" s="1590"/>
    </row>
    <row r="17" spans="1:13" ht="18.75" x14ac:dyDescent="0.2">
      <c r="A17" s="1590" t="s">
        <v>496</v>
      </c>
      <c r="B17" s="1590"/>
      <c r="C17" s="1590"/>
      <c r="D17" s="1590"/>
      <c r="E17" s="1590"/>
      <c r="F17" s="1590"/>
      <c r="G17" s="1590"/>
      <c r="H17" s="1590"/>
      <c r="I17" s="1590"/>
      <c r="J17" s="1590"/>
      <c r="K17" s="1590"/>
      <c r="L17" s="1590"/>
      <c r="M17" s="1590"/>
    </row>
    <row r="18" spans="1:13" ht="21" customHeight="1" x14ac:dyDescent="0.2">
      <c r="A18" s="1591" t="s">
        <v>345</v>
      </c>
      <c r="B18" s="1591"/>
      <c r="C18" s="1591"/>
      <c r="D18" s="1591"/>
      <c r="E18" s="1591"/>
      <c r="F18" s="1591"/>
      <c r="G18" s="1591"/>
      <c r="H18" s="1591"/>
      <c r="I18" s="1591"/>
      <c r="J18" s="1591"/>
      <c r="K18" s="1591"/>
      <c r="L18" s="1591"/>
      <c r="M18" s="1591"/>
    </row>
  </sheetData>
  <mergeCells count="9">
    <mergeCell ref="A16:M16"/>
    <mergeCell ref="A17:M17"/>
    <mergeCell ref="A18:M18"/>
    <mergeCell ref="B5:D5"/>
    <mergeCell ref="E5:G5"/>
    <mergeCell ref="H5:J5"/>
    <mergeCell ref="K5:M5"/>
    <mergeCell ref="A14:M14"/>
    <mergeCell ref="A15:M15"/>
  </mergeCells>
  <printOptions horizontalCentered="1" verticalCentered="1"/>
  <pageMargins left="0.98425196850393704" right="0.39370078740157483" top="0.39370078740157483" bottom="0.39370078740157483" header="0" footer="0.19685039370078741"/>
  <pageSetup paperSize="5" orientation="landscape" r:id="rId1"/>
  <headerFooter>
    <oddFooter>&amp;L295</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14"/>
  <sheetViews>
    <sheetView showGridLines="0" view="pageBreakPreview" zoomScaleNormal="100" zoomScaleSheetLayoutView="100" workbookViewId="0">
      <selection activeCell="I8" sqref="I8"/>
    </sheetView>
  </sheetViews>
  <sheetFormatPr baseColWidth="10" defaultRowHeight="12.75" x14ac:dyDescent="0.2"/>
  <cols>
    <col min="1" max="2" width="22.5" style="464" customWidth="1"/>
    <col min="3" max="3" width="3.25" style="464" customWidth="1"/>
    <col min="4" max="4" width="22.5" style="464" customWidth="1"/>
    <col min="5" max="5" width="3.25" style="464" customWidth="1"/>
    <col min="6" max="6" width="22.5" style="464" customWidth="1"/>
    <col min="7" max="7" width="3.25" style="464" customWidth="1"/>
    <col min="8" max="8" width="13.625" style="464" customWidth="1"/>
    <col min="9" max="260" width="11" style="464"/>
    <col min="261" max="261" width="49.375" style="464" customWidth="1"/>
    <col min="262" max="262" width="19.375" style="464" customWidth="1"/>
    <col min="263" max="263" width="18.25" style="464" customWidth="1"/>
    <col min="264" max="264" width="13.625" style="464" customWidth="1"/>
    <col min="265" max="516" width="11" style="464"/>
    <col min="517" max="517" width="49.375" style="464" customWidth="1"/>
    <col min="518" max="518" width="19.375" style="464" customWidth="1"/>
    <col min="519" max="519" width="18.25" style="464" customWidth="1"/>
    <col min="520" max="520" width="13.625" style="464" customWidth="1"/>
    <col min="521" max="772" width="11" style="464"/>
    <col min="773" max="773" width="49.375" style="464" customWidth="1"/>
    <col min="774" max="774" width="19.375" style="464" customWidth="1"/>
    <col min="775" max="775" width="18.25" style="464" customWidth="1"/>
    <col min="776" max="776" width="13.625" style="464" customWidth="1"/>
    <col min="777" max="1028" width="11" style="464"/>
    <col min="1029" max="1029" width="49.375" style="464" customWidth="1"/>
    <col min="1030" max="1030" width="19.375" style="464" customWidth="1"/>
    <col min="1031" max="1031" width="18.25" style="464" customWidth="1"/>
    <col min="1032" max="1032" width="13.625" style="464" customWidth="1"/>
    <col min="1033" max="1284" width="11" style="464"/>
    <col min="1285" max="1285" width="49.375" style="464" customWidth="1"/>
    <col min="1286" max="1286" width="19.375" style="464" customWidth="1"/>
    <col min="1287" max="1287" width="18.25" style="464" customWidth="1"/>
    <col min="1288" max="1288" width="13.625" style="464" customWidth="1"/>
    <col min="1289" max="1540" width="11" style="464"/>
    <col min="1541" max="1541" width="49.375" style="464" customWidth="1"/>
    <col min="1542" max="1542" width="19.375" style="464" customWidth="1"/>
    <col min="1543" max="1543" width="18.25" style="464" customWidth="1"/>
    <col min="1544" max="1544" width="13.625" style="464" customWidth="1"/>
    <col min="1545" max="1796" width="11" style="464"/>
    <col min="1797" max="1797" width="49.375" style="464" customWidth="1"/>
    <col min="1798" max="1798" width="19.375" style="464" customWidth="1"/>
    <col min="1799" max="1799" width="18.25" style="464" customWidth="1"/>
    <col min="1800" max="1800" width="13.625" style="464" customWidth="1"/>
    <col min="1801" max="2052" width="11" style="464"/>
    <col min="2053" max="2053" width="49.375" style="464" customWidth="1"/>
    <col min="2054" max="2054" width="19.375" style="464" customWidth="1"/>
    <col min="2055" max="2055" width="18.25" style="464" customWidth="1"/>
    <col min="2056" max="2056" width="13.625" style="464" customWidth="1"/>
    <col min="2057" max="2308" width="11" style="464"/>
    <col min="2309" max="2309" width="49.375" style="464" customWidth="1"/>
    <col min="2310" max="2310" width="19.375" style="464" customWidth="1"/>
    <col min="2311" max="2311" width="18.25" style="464" customWidth="1"/>
    <col min="2312" max="2312" width="13.625" style="464" customWidth="1"/>
    <col min="2313" max="2564" width="11" style="464"/>
    <col min="2565" max="2565" width="49.375" style="464" customWidth="1"/>
    <col min="2566" max="2566" width="19.375" style="464" customWidth="1"/>
    <col min="2567" max="2567" width="18.25" style="464" customWidth="1"/>
    <col min="2568" max="2568" width="13.625" style="464" customWidth="1"/>
    <col min="2569" max="2820" width="11" style="464"/>
    <col min="2821" max="2821" width="49.375" style="464" customWidth="1"/>
    <col min="2822" max="2822" width="19.375" style="464" customWidth="1"/>
    <col min="2823" max="2823" width="18.25" style="464" customWidth="1"/>
    <col min="2824" max="2824" width="13.625" style="464" customWidth="1"/>
    <col min="2825" max="3076" width="11" style="464"/>
    <col min="3077" max="3077" width="49.375" style="464" customWidth="1"/>
    <col min="3078" max="3078" width="19.375" style="464" customWidth="1"/>
    <col min="3079" max="3079" width="18.25" style="464" customWidth="1"/>
    <col min="3080" max="3080" width="13.625" style="464" customWidth="1"/>
    <col min="3081" max="3332" width="11" style="464"/>
    <col min="3333" max="3333" width="49.375" style="464" customWidth="1"/>
    <col min="3334" max="3334" width="19.375" style="464" customWidth="1"/>
    <col min="3335" max="3335" width="18.25" style="464" customWidth="1"/>
    <col min="3336" max="3336" width="13.625" style="464" customWidth="1"/>
    <col min="3337" max="3588" width="11" style="464"/>
    <col min="3589" max="3589" width="49.375" style="464" customWidth="1"/>
    <col min="3590" max="3590" width="19.375" style="464" customWidth="1"/>
    <col min="3591" max="3591" width="18.25" style="464" customWidth="1"/>
    <col min="3592" max="3592" width="13.625" style="464" customWidth="1"/>
    <col min="3593" max="3844" width="11" style="464"/>
    <col min="3845" max="3845" width="49.375" style="464" customWidth="1"/>
    <col min="3846" max="3846" width="19.375" style="464" customWidth="1"/>
    <col min="3847" max="3847" width="18.25" style="464" customWidth="1"/>
    <col min="3848" max="3848" width="13.625" style="464" customWidth="1"/>
    <col min="3849" max="4100" width="11" style="464"/>
    <col min="4101" max="4101" width="49.375" style="464" customWidth="1"/>
    <col min="4102" max="4102" width="19.375" style="464" customWidth="1"/>
    <col min="4103" max="4103" width="18.25" style="464" customWidth="1"/>
    <col min="4104" max="4104" width="13.625" style="464" customWidth="1"/>
    <col min="4105" max="4356" width="11" style="464"/>
    <col min="4357" max="4357" width="49.375" style="464" customWidth="1"/>
    <col min="4358" max="4358" width="19.375" style="464" customWidth="1"/>
    <col min="4359" max="4359" width="18.25" style="464" customWidth="1"/>
    <col min="4360" max="4360" width="13.625" style="464" customWidth="1"/>
    <col min="4361" max="4612" width="11" style="464"/>
    <col min="4613" max="4613" width="49.375" style="464" customWidth="1"/>
    <col min="4614" max="4614" width="19.375" style="464" customWidth="1"/>
    <col min="4615" max="4615" width="18.25" style="464" customWidth="1"/>
    <col min="4616" max="4616" width="13.625" style="464" customWidth="1"/>
    <col min="4617" max="4868" width="11" style="464"/>
    <col min="4869" max="4869" width="49.375" style="464" customWidth="1"/>
    <col min="4870" max="4870" width="19.375" style="464" customWidth="1"/>
    <col min="4871" max="4871" width="18.25" style="464" customWidth="1"/>
    <col min="4872" max="4872" width="13.625" style="464" customWidth="1"/>
    <col min="4873" max="5124" width="11" style="464"/>
    <col min="5125" max="5125" width="49.375" style="464" customWidth="1"/>
    <col min="5126" max="5126" width="19.375" style="464" customWidth="1"/>
    <col min="5127" max="5127" width="18.25" style="464" customWidth="1"/>
    <col min="5128" max="5128" width="13.625" style="464" customWidth="1"/>
    <col min="5129" max="5380" width="11" style="464"/>
    <col min="5381" max="5381" width="49.375" style="464" customWidth="1"/>
    <col min="5382" max="5382" width="19.375" style="464" customWidth="1"/>
    <col min="5383" max="5383" width="18.25" style="464" customWidth="1"/>
    <col min="5384" max="5384" width="13.625" style="464" customWidth="1"/>
    <col min="5385" max="5636" width="11" style="464"/>
    <col min="5637" max="5637" width="49.375" style="464" customWidth="1"/>
    <col min="5638" max="5638" width="19.375" style="464" customWidth="1"/>
    <col min="5639" max="5639" width="18.25" style="464" customWidth="1"/>
    <col min="5640" max="5640" width="13.625" style="464" customWidth="1"/>
    <col min="5641" max="5892" width="11" style="464"/>
    <col min="5893" max="5893" width="49.375" style="464" customWidth="1"/>
    <col min="5894" max="5894" width="19.375" style="464" customWidth="1"/>
    <col min="5895" max="5895" width="18.25" style="464" customWidth="1"/>
    <col min="5896" max="5896" width="13.625" style="464" customWidth="1"/>
    <col min="5897" max="6148" width="11" style="464"/>
    <col min="6149" max="6149" width="49.375" style="464" customWidth="1"/>
    <col min="6150" max="6150" width="19.375" style="464" customWidth="1"/>
    <col min="6151" max="6151" width="18.25" style="464" customWidth="1"/>
    <col min="6152" max="6152" width="13.625" style="464" customWidth="1"/>
    <col min="6153" max="6404" width="11" style="464"/>
    <col min="6405" max="6405" width="49.375" style="464" customWidth="1"/>
    <col min="6406" max="6406" width="19.375" style="464" customWidth="1"/>
    <col min="6407" max="6407" width="18.25" style="464" customWidth="1"/>
    <col min="6408" max="6408" width="13.625" style="464" customWidth="1"/>
    <col min="6409" max="6660" width="11" style="464"/>
    <col min="6661" max="6661" width="49.375" style="464" customWidth="1"/>
    <col min="6662" max="6662" width="19.375" style="464" customWidth="1"/>
    <col min="6663" max="6663" width="18.25" style="464" customWidth="1"/>
    <col min="6664" max="6664" width="13.625" style="464" customWidth="1"/>
    <col min="6665" max="6916" width="11" style="464"/>
    <col min="6917" max="6917" width="49.375" style="464" customWidth="1"/>
    <col min="6918" max="6918" width="19.375" style="464" customWidth="1"/>
    <col min="6919" max="6919" width="18.25" style="464" customWidth="1"/>
    <col min="6920" max="6920" width="13.625" style="464" customWidth="1"/>
    <col min="6921" max="7172" width="11" style="464"/>
    <col min="7173" max="7173" width="49.375" style="464" customWidth="1"/>
    <col min="7174" max="7174" width="19.375" style="464" customWidth="1"/>
    <col min="7175" max="7175" width="18.25" style="464" customWidth="1"/>
    <col min="7176" max="7176" width="13.625" style="464" customWidth="1"/>
    <col min="7177" max="7428" width="11" style="464"/>
    <col min="7429" max="7429" width="49.375" style="464" customWidth="1"/>
    <col min="7430" max="7430" width="19.375" style="464" customWidth="1"/>
    <col min="7431" max="7431" width="18.25" style="464" customWidth="1"/>
    <col min="7432" max="7432" width="13.625" style="464" customWidth="1"/>
    <col min="7433" max="7684" width="11" style="464"/>
    <col min="7685" max="7685" width="49.375" style="464" customWidth="1"/>
    <col min="7686" max="7686" width="19.375" style="464" customWidth="1"/>
    <col min="7687" max="7687" width="18.25" style="464" customWidth="1"/>
    <col min="7688" max="7688" width="13.625" style="464" customWidth="1"/>
    <col min="7689" max="7940" width="11" style="464"/>
    <col min="7941" max="7941" width="49.375" style="464" customWidth="1"/>
    <col min="7942" max="7942" width="19.375" style="464" customWidth="1"/>
    <col min="7943" max="7943" width="18.25" style="464" customWidth="1"/>
    <col min="7944" max="7944" width="13.625" style="464" customWidth="1"/>
    <col min="7945" max="8196" width="11" style="464"/>
    <col min="8197" max="8197" width="49.375" style="464" customWidth="1"/>
    <col min="8198" max="8198" width="19.375" style="464" customWidth="1"/>
    <col min="8199" max="8199" width="18.25" style="464" customWidth="1"/>
    <col min="8200" max="8200" width="13.625" style="464" customWidth="1"/>
    <col min="8201" max="8452" width="11" style="464"/>
    <col min="8453" max="8453" width="49.375" style="464" customWidth="1"/>
    <col min="8454" max="8454" width="19.375" style="464" customWidth="1"/>
    <col min="8455" max="8455" width="18.25" style="464" customWidth="1"/>
    <col min="8456" max="8456" width="13.625" style="464" customWidth="1"/>
    <col min="8457" max="8708" width="11" style="464"/>
    <col min="8709" max="8709" width="49.375" style="464" customWidth="1"/>
    <col min="8710" max="8710" width="19.375" style="464" customWidth="1"/>
    <col min="8711" max="8711" width="18.25" style="464" customWidth="1"/>
    <col min="8712" max="8712" width="13.625" style="464" customWidth="1"/>
    <col min="8713" max="8964" width="11" style="464"/>
    <col min="8965" max="8965" width="49.375" style="464" customWidth="1"/>
    <col min="8966" max="8966" width="19.375" style="464" customWidth="1"/>
    <col min="8967" max="8967" width="18.25" style="464" customWidth="1"/>
    <col min="8968" max="8968" width="13.625" style="464" customWidth="1"/>
    <col min="8969" max="9220" width="11" style="464"/>
    <col min="9221" max="9221" width="49.375" style="464" customWidth="1"/>
    <col min="9222" max="9222" width="19.375" style="464" customWidth="1"/>
    <col min="9223" max="9223" width="18.25" style="464" customWidth="1"/>
    <col min="9224" max="9224" width="13.625" style="464" customWidth="1"/>
    <col min="9225" max="9476" width="11" style="464"/>
    <col min="9477" max="9477" width="49.375" style="464" customWidth="1"/>
    <col min="9478" max="9478" width="19.375" style="464" customWidth="1"/>
    <col min="9479" max="9479" width="18.25" style="464" customWidth="1"/>
    <col min="9480" max="9480" width="13.625" style="464" customWidth="1"/>
    <col min="9481" max="9732" width="11" style="464"/>
    <col min="9733" max="9733" width="49.375" style="464" customWidth="1"/>
    <col min="9734" max="9734" width="19.375" style="464" customWidth="1"/>
    <col min="9735" max="9735" width="18.25" style="464" customWidth="1"/>
    <col min="9736" max="9736" width="13.625" style="464" customWidth="1"/>
    <col min="9737" max="9988" width="11" style="464"/>
    <col min="9989" max="9989" width="49.375" style="464" customWidth="1"/>
    <col min="9990" max="9990" width="19.375" style="464" customWidth="1"/>
    <col min="9991" max="9991" width="18.25" style="464" customWidth="1"/>
    <col min="9992" max="9992" width="13.625" style="464" customWidth="1"/>
    <col min="9993" max="10244" width="11" style="464"/>
    <col min="10245" max="10245" width="49.375" style="464" customWidth="1"/>
    <col min="10246" max="10246" width="19.375" style="464" customWidth="1"/>
    <col min="10247" max="10247" width="18.25" style="464" customWidth="1"/>
    <col min="10248" max="10248" width="13.625" style="464" customWidth="1"/>
    <col min="10249" max="10500" width="11" style="464"/>
    <col min="10501" max="10501" width="49.375" style="464" customWidth="1"/>
    <col min="10502" max="10502" width="19.375" style="464" customWidth="1"/>
    <col min="10503" max="10503" width="18.25" style="464" customWidth="1"/>
    <col min="10504" max="10504" width="13.625" style="464" customWidth="1"/>
    <col min="10505" max="10756" width="11" style="464"/>
    <col min="10757" max="10757" width="49.375" style="464" customWidth="1"/>
    <col min="10758" max="10758" width="19.375" style="464" customWidth="1"/>
    <col min="10759" max="10759" width="18.25" style="464" customWidth="1"/>
    <col min="10760" max="10760" width="13.625" style="464" customWidth="1"/>
    <col min="10761" max="11012" width="11" style="464"/>
    <col min="11013" max="11013" width="49.375" style="464" customWidth="1"/>
    <col min="11014" max="11014" width="19.375" style="464" customWidth="1"/>
    <col min="11015" max="11015" width="18.25" style="464" customWidth="1"/>
    <col min="11016" max="11016" width="13.625" style="464" customWidth="1"/>
    <col min="11017" max="11268" width="11" style="464"/>
    <col min="11269" max="11269" width="49.375" style="464" customWidth="1"/>
    <col min="11270" max="11270" width="19.375" style="464" customWidth="1"/>
    <col min="11271" max="11271" width="18.25" style="464" customWidth="1"/>
    <col min="11272" max="11272" width="13.625" style="464" customWidth="1"/>
    <col min="11273" max="11524" width="11" style="464"/>
    <col min="11525" max="11525" width="49.375" style="464" customWidth="1"/>
    <col min="11526" max="11526" width="19.375" style="464" customWidth="1"/>
    <col min="11527" max="11527" width="18.25" style="464" customWidth="1"/>
    <col min="11528" max="11528" width="13.625" style="464" customWidth="1"/>
    <col min="11529" max="11780" width="11" style="464"/>
    <col min="11781" max="11781" width="49.375" style="464" customWidth="1"/>
    <col min="11782" max="11782" width="19.375" style="464" customWidth="1"/>
    <col min="11783" max="11783" width="18.25" style="464" customWidth="1"/>
    <col min="11784" max="11784" width="13.625" style="464" customWidth="1"/>
    <col min="11785" max="12036" width="11" style="464"/>
    <col min="12037" max="12037" width="49.375" style="464" customWidth="1"/>
    <col min="12038" max="12038" width="19.375" style="464" customWidth="1"/>
    <col min="12039" max="12039" width="18.25" style="464" customWidth="1"/>
    <col min="12040" max="12040" width="13.625" style="464" customWidth="1"/>
    <col min="12041" max="12292" width="11" style="464"/>
    <col min="12293" max="12293" width="49.375" style="464" customWidth="1"/>
    <col min="12294" max="12294" width="19.375" style="464" customWidth="1"/>
    <col min="12295" max="12295" width="18.25" style="464" customWidth="1"/>
    <col min="12296" max="12296" width="13.625" style="464" customWidth="1"/>
    <col min="12297" max="12548" width="11" style="464"/>
    <col min="12549" max="12549" width="49.375" style="464" customWidth="1"/>
    <col min="12550" max="12550" width="19.375" style="464" customWidth="1"/>
    <col min="12551" max="12551" width="18.25" style="464" customWidth="1"/>
    <col min="12552" max="12552" width="13.625" style="464" customWidth="1"/>
    <col min="12553" max="12804" width="11" style="464"/>
    <col min="12805" max="12805" width="49.375" style="464" customWidth="1"/>
    <col min="12806" max="12806" width="19.375" style="464" customWidth="1"/>
    <col min="12807" max="12807" width="18.25" style="464" customWidth="1"/>
    <col min="12808" max="12808" width="13.625" style="464" customWidth="1"/>
    <col min="12809" max="13060" width="11" style="464"/>
    <col min="13061" max="13061" width="49.375" style="464" customWidth="1"/>
    <col min="13062" max="13062" width="19.375" style="464" customWidth="1"/>
    <col min="13063" max="13063" width="18.25" style="464" customWidth="1"/>
    <col min="13064" max="13064" width="13.625" style="464" customWidth="1"/>
    <col min="13065" max="13316" width="11" style="464"/>
    <col min="13317" max="13317" width="49.375" style="464" customWidth="1"/>
    <col min="13318" max="13318" width="19.375" style="464" customWidth="1"/>
    <col min="13319" max="13319" width="18.25" style="464" customWidth="1"/>
    <col min="13320" max="13320" width="13.625" style="464" customWidth="1"/>
    <col min="13321" max="13572" width="11" style="464"/>
    <col min="13573" max="13573" width="49.375" style="464" customWidth="1"/>
    <col min="13574" max="13574" width="19.375" style="464" customWidth="1"/>
    <col min="13575" max="13575" width="18.25" style="464" customWidth="1"/>
    <col min="13576" max="13576" width="13.625" style="464" customWidth="1"/>
    <col min="13577" max="13828" width="11" style="464"/>
    <col min="13829" max="13829" width="49.375" style="464" customWidth="1"/>
    <col min="13830" max="13830" width="19.375" style="464" customWidth="1"/>
    <col min="13831" max="13831" width="18.25" style="464" customWidth="1"/>
    <col min="13832" max="13832" width="13.625" style="464" customWidth="1"/>
    <col min="13833" max="14084" width="11" style="464"/>
    <col min="14085" max="14085" width="49.375" style="464" customWidth="1"/>
    <col min="14086" max="14086" width="19.375" style="464" customWidth="1"/>
    <col min="14087" max="14087" width="18.25" style="464" customWidth="1"/>
    <col min="14088" max="14088" width="13.625" style="464" customWidth="1"/>
    <col min="14089" max="14340" width="11" style="464"/>
    <col min="14341" max="14341" width="49.375" style="464" customWidth="1"/>
    <col min="14342" max="14342" width="19.375" style="464" customWidth="1"/>
    <col min="14343" max="14343" width="18.25" style="464" customWidth="1"/>
    <col min="14344" max="14344" width="13.625" style="464" customWidth="1"/>
    <col min="14345" max="14596" width="11" style="464"/>
    <col min="14597" max="14597" width="49.375" style="464" customWidth="1"/>
    <col min="14598" max="14598" width="19.375" style="464" customWidth="1"/>
    <col min="14599" max="14599" width="18.25" style="464" customWidth="1"/>
    <col min="14600" max="14600" width="13.625" style="464" customWidth="1"/>
    <col min="14601" max="14852" width="11" style="464"/>
    <col min="14853" max="14853" width="49.375" style="464" customWidth="1"/>
    <col min="14854" max="14854" width="19.375" style="464" customWidth="1"/>
    <col min="14855" max="14855" width="18.25" style="464" customWidth="1"/>
    <col min="14856" max="14856" width="13.625" style="464" customWidth="1"/>
    <col min="14857" max="15108" width="11" style="464"/>
    <col min="15109" max="15109" width="49.375" style="464" customWidth="1"/>
    <col min="15110" max="15110" width="19.375" style="464" customWidth="1"/>
    <col min="15111" max="15111" width="18.25" style="464" customWidth="1"/>
    <col min="15112" max="15112" width="13.625" style="464" customWidth="1"/>
    <col min="15113" max="15364" width="11" style="464"/>
    <col min="15365" max="15365" width="49.375" style="464" customWidth="1"/>
    <col min="15366" max="15366" width="19.375" style="464" customWidth="1"/>
    <col min="15367" max="15367" width="18.25" style="464" customWidth="1"/>
    <col min="15368" max="15368" width="13.625" style="464" customWidth="1"/>
    <col min="15369" max="15620" width="11" style="464"/>
    <col min="15621" max="15621" width="49.375" style="464" customWidth="1"/>
    <col min="15622" max="15622" width="19.375" style="464" customWidth="1"/>
    <col min="15623" max="15623" width="18.25" style="464" customWidth="1"/>
    <col min="15624" max="15624" width="13.625" style="464" customWidth="1"/>
    <col min="15625" max="15876" width="11" style="464"/>
    <col min="15877" max="15877" width="49.375" style="464" customWidth="1"/>
    <col min="15878" max="15878" width="19.375" style="464" customWidth="1"/>
    <col min="15879" max="15879" width="18.25" style="464" customWidth="1"/>
    <col min="15880" max="15880" width="13.625" style="464" customWidth="1"/>
    <col min="15881" max="16132" width="11" style="464"/>
    <col min="16133" max="16133" width="49.375" style="464" customWidth="1"/>
    <col min="16134" max="16134" width="19.375" style="464" customWidth="1"/>
    <col min="16135" max="16135" width="18.25" style="464" customWidth="1"/>
    <col min="16136" max="16136" width="13.625" style="464" customWidth="1"/>
    <col min="16137" max="16384" width="11" style="464"/>
  </cols>
  <sheetData>
    <row r="1" spans="1:10" ht="15" customHeight="1" x14ac:dyDescent="0.2">
      <c r="A1" s="462" t="s">
        <v>497</v>
      </c>
      <c r="B1" s="465"/>
      <c r="C1" s="465"/>
      <c r="D1" s="463"/>
      <c r="E1" s="463"/>
      <c r="F1" s="463"/>
      <c r="G1" s="463" t="s">
        <v>930</v>
      </c>
    </row>
    <row r="2" spans="1:10" ht="15" customHeight="1" x14ac:dyDescent="0.2">
      <c r="A2" s="462" t="s">
        <v>439</v>
      </c>
      <c r="B2" s="465"/>
      <c r="C2" s="465"/>
      <c r="D2" s="465"/>
      <c r="E2" s="465"/>
      <c r="F2" s="465"/>
      <c r="G2" s="465"/>
    </row>
    <row r="3" spans="1:10" ht="15" customHeight="1" x14ac:dyDescent="0.2">
      <c r="A3" s="467" t="s">
        <v>190</v>
      </c>
      <c r="B3" s="465"/>
      <c r="C3" s="465"/>
      <c r="D3" s="465"/>
      <c r="E3" s="465"/>
      <c r="F3" s="465"/>
      <c r="G3" s="465"/>
    </row>
    <row r="4" spans="1:10" ht="15" customHeight="1" x14ac:dyDescent="0.2">
      <c r="A4" s="492"/>
      <c r="B4" s="401"/>
      <c r="C4" s="401"/>
      <c r="D4" s="401"/>
      <c r="E4" s="401"/>
      <c r="F4" s="401"/>
      <c r="G4" s="401"/>
    </row>
    <row r="5" spans="1:10" ht="20.100000000000001" customHeight="1" x14ac:dyDescent="0.2">
      <c r="A5" s="1593" t="s">
        <v>499</v>
      </c>
      <c r="B5" s="1586" t="s">
        <v>441</v>
      </c>
      <c r="C5" s="1586"/>
      <c r="D5" s="1586"/>
      <c r="E5" s="1586"/>
      <c r="F5" s="1586"/>
      <c r="G5" s="510"/>
    </row>
    <row r="6" spans="1:10" ht="20.100000000000001" customHeight="1" x14ac:dyDescent="0.2">
      <c r="A6" s="1594"/>
      <c r="B6" s="223">
        <v>2012</v>
      </c>
      <c r="C6" s="221"/>
      <c r="D6" s="223">
        <v>2013</v>
      </c>
      <c r="E6" s="221"/>
      <c r="F6" s="223">
        <v>2014</v>
      </c>
      <c r="G6" s="221"/>
    </row>
    <row r="7" spans="1:10" ht="15" customHeight="1" x14ac:dyDescent="0.2">
      <c r="A7" s="511" t="s">
        <v>500</v>
      </c>
      <c r="B7" s="497">
        <v>8</v>
      </c>
      <c r="C7" s="469"/>
      <c r="D7" s="497">
        <v>3</v>
      </c>
      <c r="E7" s="470"/>
      <c r="F7" s="501">
        <v>7</v>
      </c>
      <c r="G7" s="470"/>
    </row>
    <row r="8" spans="1:10" ht="15" customHeight="1" x14ac:dyDescent="0.2">
      <c r="A8" s="512" t="s">
        <v>501</v>
      </c>
      <c r="B8" s="501">
        <v>7</v>
      </c>
      <c r="C8" s="470"/>
      <c r="D8" s="501">
        <v>12</v>
      </c>
      <c r="E8" s="470"/>
      <c r="F8" s="501">
        <v>15</v>
      </c>
      <c r="G8" s="470"/>
    </row>
    <row r="9" spans="1:10" ht="15" customHeight="1" x14ac:dyDescent="0.2">
      <c r="A9" s="513" t="s">
        <v>502</v>
      </c>
      <c r="B9" s="505">
        <v>1</v>
      </c>
      <c r="C9" s="475"/>
      <c r="D9" s="505">
        <v>0</v>
      </c>
      <c r="E9" s="475"/>
      <c r="F9" s="505">
        <v>9</v>
      </c>
      <c r="G9" s="475"/>
    </row>
    <row r="10" spans="1:10" ht="15.75" x14ac:dyDescent="0.2">
      <c r="A10" s="401"/>
      <c r="B10" s="401"/>
      <c r="C10" s="401"/>
      <c r="D10" s="401"/>
      <c r="E10" s="401"/>
      <c r="F10" s="401"/>
      <c r="G10" s="401"/>
    </row>
    <row r="11" spans="1:10" ht="31.5" customHeight="1" x14ac:dyDescent="0.2">
      <c r="A11" s="1573" t="s">
        <v>503</v>
      </c>
      <c r="B11" s="1573"/>
      <c r="C11" s="1573"/>
      <c r="D11" s="1573"/>
      <c r="E11" s="1573"/>
      <c r="F11" s="1573"/>
      <c r="G11" s="514"/>
    </row>
    <row r="12" spans="1:10" ht="35.25" customHeight="1" x14ac:dyDescent="0.2">
      <c r="A12" s="1573" t="s">
        <v>504</v>
      </c>
      <c r="B12" s="1573"/>
      <c r="C12" s="1573"/>
      <c r="D12" s="1573"/>
      <c r="E12" s="1573"/>
      <c r="F12" s="1573"/>
      <c r="G12" s="514"/>
      <c r="H12" s="515"/>
      <c r="I12" s="515"/>
      <c r="J12" s="515"/>
    </row>
    <row r="13" spans="1:10" ht="24.75" customHeight="1" x14ac:dyDescent="0.2">
      <c r="A13" s="1573" t="s">
        <v>505</v>
      </c>
      <c r="B13" s="1573"/>
      <c r="C13" s="1573"/>
      <c r="D13" s="1573"/>
      <c r="E13" s="1573"/>
      <c r="F13" s="1573"/>
      <c r="G13" s="514"/>
      <c r="H13" s="515"/>
      <c r="I13" s="515"/>
      <c r="J13" s="515"/>
    </row>
    <row r="14" spans="1:10" ht="15.75" x14ac:dyDescent="0.2">
      <c r="A14" s="401" t="s">
        <v>345</v>
      </c>
      <c r="B14" s="401"/>
      <c r="C14" s="401"/>
      <c r="D14" s="401"/>
      <c r="E14" s="401"/>
      <c r="F14" s="401"/>
      <c r="G14" s="401"/>
    </row>
  </sheetData>
  <mergeCells count="5">
    <mergeCell ref="A5:A6"/>
    <mergeCell ref="B5:F5"/>
    <mergeCell ref="A11:F11"/>
    <mergeCell ref="A12:F12"/>
    <mergeCell ref="A13:F13"/>
  </mergeCells>
  <printOptions horizontalCentered="1" verticalCentered="1"/>
  <pageMargins left="0.98425196850393704" right="0.39370078740157483" top="0.39370078740157483" bottom="0.39370078740157483" header="0" footer="0.19685039370078741"/>
  <pageSetup paperSize="5" orientation="landscape" r:id="rId1"/>
  <headerFooter>
    <oddFooter>&amp;R296</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H12"/>
  <sheetViews>
    <sheetView showGridLines="0" view="pageBreakPreview" zoomScaleNormal="100" zoomScaleSheetLayoutView="100" workbookViewId="0">
      <selection activeCell="I8" sqref="I8"/>
    </sheetView>
  </sheetViews>
  <sheetFormatPr baseColWidth="10" defaultRowHeight="12.75" x14ac:dyDescent="0.2"/>
  <cols>
    <col min="1" max="1" width="22.5" style="464" customWidth="1"/>
    <col min="2" max="2" width="3.25" style="464" customWidth="1"/>
    <col min="3" max="3" width="18.125" style="464" customWidth="1"/>
    <col min="4" max="4" width="3.25" style="464" customWidth="1"/>
    <col min="5" max="5" width="18.125" style="464" customWidth="1"/>
    <col min="6" max="6" width="3.25" style="464" customWidth="1"/>
    <col min="7" max="7" width="18.125" style="464" customWidth="1"/>
    <col min="8" max="8" width="3.25" style="464" customWidth="1"/>
    <col min="9" max="16384" width="11" style="464"/>
  </cols>
  <sheetData>
    <row r="1" spans="1:8" ht="18" x14ac:dyDescent="0.25">
      <c r="A1" s="516" t="s">
        <v>506</v>
      </c>
      <c r="B1" s="516"/>
      <c r="C1" s="466"/>
      <c r="D1" s="466"/>
      <c r="E1" s="466"/>
      <c r="F1" s="466"/>
      <c r="G1" s="466"/>
      <c r="H1" s="357" t="s">
        <v>931</v>
      </c>
    </row>
    <row r="2" spans="1:8" ht="18" x14ac:dyDescent="0.25">
      <c r="A2" s="516" t="s">
        <v>507</v>
      </c>
      <c r="B2" s="516"/>
      <c r="C2" s="466"/>
      <c r="D2" s="466"/>
      <c r="E2" s="466"/>
      <c r="F2" s="466"/>
      <c r="G2" s="466"/>
      <c r="H2" s="466"/>
    </row>
    <row r="3" spans="1:8" ht="18" x14ac:dyDescent="0.25">
      <c r="A3" s="516" t="s">
        <v>190</v>
      </c>
      <c r="B3" s="466"/>
      <c r="C3" s="466"/>
      <c r="D3" s="466"/>
      <c r="E3" s="466"/>
      <c r="F3" s="466"/>
      <c r="G3" s="466"/>
      <c r="H3" s="466"/>
    </row>
    <row r="4" spans="1:8" ht="15.75" x14ac:dyDescent="0.25">
      <c r="A4" s="477"/>
      <c r="B4" s="477"/>
      <c r="C4" s="477"/>
      <c r="D4" s="477"/>
      <c r="E4" s="477"/>
      <c r="F4" s="477"/>
      <c r="G4" s="477"/>
      <c r="H4" s="477"/>
    </row>
    <row r="5" spans="1:8" ht="20.100000000000001" customHeight="1" x14ac:dyDescent="0.2">
      <c r="A5" s="517" t="s">
        <v>339</v>
      </c>
      <c r="B5" s="518"/>
      <c r="C5" s="517">
        <v>2012</v>
      </c>
      <c r="D5" s="517"/>
      <c r="E5" s="517">
        <v>2013</v>
      </c>
      <c r="F5" s="517"/>
      <c r="G5" s="517">
        <v>2014</v>
      </c>
      <c r="H5" s="518"/>
    </row>
    <row r="6" spans="1:8" ht="20.100000000000001" customHeight="1" x14ac:dyDescent="0.2">
      <c r="A6" s="951" t="s">
        <v>5</v>
      </c>
      <c r="B6" s="519"/>
      <c r="C6" s="520">
        <f>SUM(C7:C8)</f>
        <v>1</v>
      </c>
      <c r="D6" s="520"/>
      <c r="E6" s="520">
        <f>SUM(E7:E8)</f>
        <v>7</v>
      </c>
      <c r="F6" s="520"/>
      <c r="G6" s="521">
        <f>SUM(G7:G8)</f>
        <v>0</v>
      </c>
      <c r="H6" s="522"/>
    </row>
    <row r="7" spans="1:8" ht="15" customHeight="1" x14ac:dyDescent="0.2">
      <c r="A7" s="545" t="s">
        <v>508</v>
      </c>
      <c r="B7" s="499"/>
      <c r="C7" s="469">
        <v>1</v>
      </c>
      <c r="D7" s="469"/>
      <c r="E7" s="523">
        <v>5</v>
      </c>
      <c r="F7" s="523"/>
      <c r="G7" s="524">
        <v>0</v>
      </c>
      <c r="H7" s="525"/>
    </row>
    <row r="8" spans="1:8" ht="15" customHeight="1" x14ac:dyDescent="0.2">
      <c r="A8" s="548" t="s">
        <v>509</v>
      </c>
      <c r="B8" s="507"/>
      <c r="C8" s="475" t="s">
        <v>293</v>
      </c>
      <c r="D8" s="475"/>
      <c r="E8" s="526">
        <v>2</v>
      </c>
      <c r="F8" s="526"/>
      <c r="G8" s="527">
        <v>0</v>
      </c>
      <c r="H8" s="528"/>
    </row>
    <row r="9" spans="1:8" ht="15" customHeight="1" x14ac:dyDescent="0.2">
      <c r="A9" s="502"/>
      <c r="B9" s="502"/>
      <c r="C9" s="502"/>
      <c r="D9" s="502"/>
      <c r="E9" s="502"/>
      <c r="F9" s="502"/>
      <c r="G9" s="529"/>
      <c r="H9" s="529"/>
    </row>
    <row r="10" spans="1:8" ht="15" customHeight="1" x14ac:dyDescent="0.2">
      <c r="A10" s="1595" t="s">
        <v>510</v>
      </c>
      <c r="B10" s="1595"/>
      <c r="C10" s="1595"/>
      <c r="D10" s="1595"/>
      <c r="E10" s="1595"/>
      <c r="F10" s="1595"/>
      <c r="G10" s="1595"/>
      <c r="H10" s="1595"/>
    </row>
    <row r="11" spans="1:8" ht="18" customHeight="1" x14ac:dyDescent="0.2">
      <c r="A11" s="530" t="s">
        <v>511</v>
      </c>
      <c r="B11" s="530"/>
      <c r="C11" s="531"/>
      <c r="D11" s="531"/>
      <c r="E11" s="531"/>
      <c r="F11" s="531"/>
      <c r="G11" s="531"/>
      <c r="H11" s="531"/>
    </row>
    <row r="12" spans="1:8" ht="15" customHeight="1" x14ac:dyDescent="0.2">
      <c r="A12" s="1596" t="s">
        <v>512</v>
      </c>
      <c r="B12" s="1596"/>
      <c r="C12" s="1596"/>
      <c r="D12" s="1596"/>
      <c r="E12" s="1596"/>
      <c r="F12" s="1596"/>
      <c r="G12" s="1596"/>
      <c r="H12" s="1596"/>
    </row>
  </sheetData>
  <mergeCells count="2">
    <mergeCell ref="A10:H10"/>
    <mergeCell ref="A12:H12"/>
  </mergeCells>
  <printOptions horizontalCentered="1" verticalCentered="1"/>
  <pageMargins left="0.98425196850393704" right="0.39370078740157483" top="0.39370078740157483" bottom="0.39370078740157483" header="0" footer="0.19685039370078741"/>
  <pageSetup paperSize="5" orientation="landscape" r:id="rId1"/>
  <headerFooter>
    <oddFooter>&amp;L297</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I42"/>
  <sheetViews>
    <sheetView showGridLines="0" view="pageBreakPreview" topLeftCell="A4" zoomScaleNormal="50" zoomScaleSheetLayoutView="100" workbookViewId="0">
      <selection activeCell="I8" sqref="I8"/>
    </sheetView>
  </sheetViews>
  <sheetFormatPr baseColWidth="10" defaultColWidth="8" defaultRowHeight="12.75" x14ac:dyDescent="0.2"/>
  <cols>
    <col min="1" max="1" width="44.375" style="535" customWidth="1"/>
    <col min="2" max="2" width="22.5" style="535" customWidth="1"/>
    <col min="3" max="3" width="3.25" style="535" customWidth="1"/>
    <col min="4" max="4" width="22.5" style="535" customWidth="1"/>
    <col min="5" max="5" width="3.5" style="535" customWidth="1"/>
    <col min="6" max="16384" width="8" style="535"/>
  </cols>
  <sheetData>
    <row r="1" spans="1:9" ht="18" x14ac:dyDescent="0.25">
      <c r="A1" s="532" t="s">
        <v>513</v>
      </c>
      <c r="B1" s="533"/>
      <c r="C1" s="533"/>
      <c r="D1" s="534"/>
      <c r="E1" s="357" t="s">
        <v>934</v>
      </c>
    </row>
    <row r="2" spans="1:9" ht="18" x14ac:dyDescent="0.2">
      <c r="A2" s="532" t="s">
        <v>514</v>
      </c>
      <c r="B2" s="533"/>
      <c r="C2" s="533"/>
      <c r="D2" s="534"/>
      <c r="E2" s="534"/>
    </row>
    <row r="3" spans="1:9" ht="15.75" x14ac:dyDescent="0.2">
      <c r="A3" s="536"/>
      <c r="B3" s="536"/>
      <c r="C3" s="530"/>
      <c r="D3" s="537"/>
      <c r="E3" s="537"/>
    </row>
    <row r="4" spans="1:9" ht="21" customHeight="1" x14ac:dyDescent="0.2">
      <c r="A4" s="538" t="s">
        <v>339</v>
      </c>
      <c r="B4" s="539">
        <v>2013</v>
      </c>
      <c r="C4" s="540"/>
      <c r="D4" s="541" t="s">
        <v>933</v>
      </c>
      <c r="E4" s="541"/>
      <c r="F4" s="542"/>
      <c r="G4" s="542"/>
      <c r="H4" s="542"/>
      <c r="I4" s="542"/>
    </row>
    <row r="5" spans="1:9" ht="15.75" x14ac:dyDescent="0.2">
      <c r="A5" s="950" t="s">
        <v>5</v>
      </c>
      <c r="B5" s="543">
        <f>SUM(B6:E8)</f>
        <v>73</v>
      </c>
      <c r="C5" s="543"/>
      <c r="D5" s="544">
        <v>0</v>
      </c>
      <c r="E5" s="543"/>
    </row>
    <row r="6" spans="1:9" ht="20.25" customHeight="1" x14ac:dyDescent="0.25">
      <c r="A6" s="545" t="s">
        <v>515</v>
      </c>
      <c r="B6" s="499">
        <v>12</v>
      </c>
      <c r="C6" s="499"/>
      <c r="D6" s="546">
        <v>0</v>
      </c>
      <c r="E6" s="499"/>
    </row>
    <row r="7" spans="1:9" ht="20.25" customHeight="1" x14ac:dyDescent="0.25">
      <c r="A7" s="547" t="s">
        <v>516</v>
      </c>
      <c r="B7" s="503">
        <v>12</v>
      </c>
      <c r="C7" s="503"/>
      <c r="D7" s="546">
        <v>0</v>
      </c>
      <c r="E7" s="503"/>
    </row>
    <row r="8" spans="1:9" ht="21" customHeight="1" x14ac:dyDescent="0.25">
      <c r="A8" s="548" t="s">
        <v>517</v>
      </c>
      <c r="B8" s="507">
        <v>49</v>
      </c>
      <c r="C8" s="507"/>
      <c r="D8" s="549">
        <v>0</v>
      </c>
      <c r="E8" s="507"/>
    </row>
    <row r="9" spans="1:9" ht="15" customHeight="1" x14ac:dyDescent="0.2">
      <c r="A9" s="530"/>
      <c r="B9" s="530"/>
      <c r="C9" s="530"/>
      <c r="D9" s="537"/>
      <c r="E9" s="537"/>
    </row>
    <row r="10" spans="1:9" ht="39.75" customHeight="1" x14ac:dyDescent="0.2">
      <c r="A10" s="1597" t="s">
        <v>519</v>
      </c>
      <c r="B10" s="1597"/>
      <c r="C10" s="1597"/>
      <c r="D10" s="1597"/>
      <c r="E10" s="1597"/>
    </row>
    <row r="11" spans="1:9" ht="14.25" customHeight="1" x14ac:dyDescent="0.2">
      <c r="A11" s="1597" t="s">
        <v>520</v>
      </c>
      <c r="B11" s="1597"/>
      <c r="C11" s="1597"/>
      <c r="D11" s="1597"/>
      <c r="E11" s="1597"/>
    </row>
    <row r="12" spans="1:9" ht="28.5" customHeight="1" x14ac:dyDescent="0.2">
      <c r="A12" s="1597"/>
      <c r="B12" s="1597"/>
      <c r="C12" s="1597"/>
      <c r="D12" s="1597"/>
      <c r="E12" s="1597"/>
    </row>
    <row r="13" spans="1:9" ht="18" customHeight="1" x14ac:dyDescent="0.2">
      <c r="A13" s="1597" t="s">
        <v>521</v>
      </c>
      <c r="B13" s="1597"/>
      <c r="C13" s="1597"/>
      <c r="D13" s="1597"/>
      <c r="E13" s="1597"/>
    </row>
    <row r="14" spans="1:9" ht="24.75" customHeight="1" x14ac:dyDescent="0.2">
      <c r="A14" s="1597"/>
      <c r="B14" s="1597"/>
      <c r="C14" s="1597"/>
      <c r="D14" s="1597"/>
      <c r="E14" s="1597"/>
    </row>
    <row r="15" spans="1:9" ht="32.25" customHeight="1" x14ac:dyDescent="0.2">
      <c r="A15" s="1597" t="s">
        <v>932</v>
      </c>
      <c r="B15" s="1597"/>
      <c r="C15" s="1597"/>
      <c r="D15" s="1597"/>
      <c r="E15" s="1597"/>
    </row>
    <row r="16" spans="1:9" ht="38.25" customHeight="1" x14ac:dyDescent="0.2">
      <c r="A16" s="1597" t="s">
        <v>518</v>
      </c>
      <c r="B16" s="1597"/>
      <c r="C16" s="1597"/>
      <c r="D16" s="1597"/>
      <c r="E16" s="1597"/>
    </row>
    <row r="17" spans="1:9" ht="15" customHeight="1" x14ac:dyDescent="0.2">
      <c r="A17" s="1596" t="s">
        <v>345</v>
      </c>
      <c r="B17" s="1596"/>
      <c r="C17" s="1596"/>
      <c r="D17" s="1596"/>
      <c r="E17" s="1596"/>
    </row>
    <row r="18" spans="1:9" s="552" customFormat="1" ht="18" x14ac:dyDescent="0.25">
      <c r="A18" s="550"/>
      <c r="B18" s="550"/>
      <c r="C18" s="550"/>
      <c r="D18" s="551"/>
      <c r="E18" s="551"/>
    </row>
    <row r="19" spans="1:9" s="552" customFormat="1" ht="18" x14ac:dyDescent="0.25">
      <c r="A19" s="550"/>
      <c r="B19" s="550"/>
      <c r="C19" s="550"/>
      <c r="D19" s="551"/>
      <c r="E19" s="551"/>
    </row>
    <row r="20" spans="1:9" x14ac:dyDescent="0.2">
      <c r="A20" s="553"/>
      <c r="B20" s="553"/>
      <c r="C20" s="553"/>
      <c r="D20" s="542"/>
      <c r="E20" s="542"/>
    </row>
    <row r="21" spans="1:9" x14ac:dyDescent="0.2">
      <c r="A21" s="553"/>
      <c r="B21" s="553"/>
      <c r="C21" s="553"/>
      <c r="D21" s="542"/>
      <c r="E21" s="542"/>
    </row>
    <row r="22" spans="1:9" x14ac:dyDescent="0.2">
      <c r="A22" s="553"/>
      <c r="B22" s="553"/>
      <c r="C22" s="553"/>
      <c r="D22" s="542"/>
      <c r="E22" s="542"/>
    </row>
    <row r="23" spans="1:9" x14ac:dyDescent="0.2">
      <c r="A23" s="553"/>
      <c r="B23" s="553"/>
      <c r="C23" s="553"/>
      <c r="D23" s="542"/>
      <c r="E23" s="542"/>
    </row>
    <row r="24" spans="1:9" x14ac:dyDescent="0.2">
      <c r="A24" s="553"/>
      <c r="B24" s="553"/>
      <c r="C24" s="553"/>
      <c r="D24" s="542"/>
      <c r="E24" s="542"/>
    </row>
    <row r="25" spans="1:9" x14ac:dyDescent="0.2">
      <c r="A25" s="553"/>
      <c r="B25" s="553"/>
      <c r="C25" s="553"/>
      <c r="D25" s="542"/>
      <c r="E25" s="542"/>
    </row>
    <row r="26" spans="1:9" ht="13.5" customHeight="1" x14ac:dyDescent="0.2">
      <c r="A26" s="553"/>
      <c r="B26" s="553"/>
      <c r="C26" s="553"/>
      <c r="D26" s="542"/>
      <c r="E26" s="542"/>
    </row>
    <row r="27" spans="1:9" x14ac:dyDescent="0.2">
      <c r="A27" s="553"/>
      <c r="B27" s="553"/>
      <c r="C27" s="553"/>
      <c r="D27" s="542"/>
      <c r="E27" s="542"/>
    </row>
    <row r="28" spans="1:9" x14ac:dyDescent="0.2">
      <c r="A28" s="553"/>
      <c r="B28" s="553"/>
      <c r="C28" s="553"/>
      <c r="D28" s="542"/>
      <c r="E28" s="542"/>
      <c r="I28" s="542"/>
    </row>
    <row r="29" spans="1:9" x14ac:dyDescent="0.2">
      <c r="C29" s="542"/>
      <c r="D29" s="542"/>
      <c r="E29" s="542"/>
    </row>
    <row r="30" spans="1:9" x14ac:dyDescent="0.2">
      <c r="C30" s="542"/>
      <c r="D30" s="542"/>
      <c r="E30" s="542"/>
    </row>
    <row r="31" spans="1:9" x14ac:dyDescent="0.2">
      <c r="C31" s="542"/>
      <c r="D31" s="542"/>
      <c r="E31" s="542"/>
    </row>
    <row r="32" spans="1:9" x14ac:dyDescent="0.2">
      <c r="C32" s="542"/>
      <c r="D32" s="542"/>
      <c r="E32" s="542"/>
    </row>
    <row r="33" spans="3:5" ht="19.5" customHeight="1" x14ac:dyDescent="0.2">
      <c r="C33" s="542"/>
      <c r="D33" s="542"/>
      <c r="E33" s="542"/>
    </row>
    <row r="34" spans="3:5" ht="0.75" customHeight="1" x14ac:dyDescent="0.2">
      <c r="C34" s="542"/>
      <c r="D34" s="542"/>
      <c r="E34" s="542"/>
    </row>
    <row r="35" spans="3:5" x14ac:dyDescent="0.2">
      <c r="C35" s="542"/>
      <c r="D35" s="542"/>
      <c r="E35" s="542"/>
    </row>
    <row r="36" spans="3:5" x14ac:dyDescent="0.2">
      <c r="C36" s="542"/>
      <c r="D36" s="542"/>
      <c r="E36" s="542"/>
    </row>
    <row r="37" spans="3:5" x14ac:dyDescent="0.2">
      <c r="C37" s="542"/>
      <c r="D37" s="542"/>
      <c r="E37" s="542"/>
    </row>
    <row r="38" spans="3:5" x14ac:dyDescent="0.2">
      <c r="C38" s="542"/>
      <c r="D38" s="542"/>
      <c r="E38" s="542"/>
    </row>
    <row r="39" spans="3:5" x14ac:dyDescent="0.2">
      <c r="C39" s="542"/>
      <c r="D39" s="542"/>
      <c r="E39" s="542"/>
    </row>
    <row r="40" spans="3:5" x14ac:dyDescent="0.2">
      <c r="C40" s="542"/>
      <c r="D40" s="542"/>
      <c r="E40" s="542"/>
    </row>
    <row r="41" spans="3:5" x14ac:dyDescent="0.2">
      <c r="C41" s="542"/>
      <c r="D41" s="542"/>
      <c r="E41" s="542"/>
    </row>
    <row r="42" spans="3:5" x14ac:dyDescent="0.2">
      <c r="C42" s="542"/>
      <c r="D42" s="542"/>
      <c r="E42" s="542"/>
    </row>
  </sheetData>
  <mergeCells count="6">
    <mergeCell ref="A17:E17"/>
    <mergeCell ref="A10:E10"/>
    <mergeCell ref="A11:E12"/>
    <mergeCell ref="A13:E14"/>
    <mergeCell ref="A16:E16"/>
    <mergeCell ref="A15:E15"/>
  </mergeCells>
  <printOptions horizontalCentered="1" verticalCentered="1"/>
  <pageMargins left="0.98425196850393704" right="0.39370078740157483" top="0.39370078740157483" bottom="0.39370078740157483" header="0" footer="0.19685039370078741"/>
  <pageSetup paperSize="5" orientation="landscape" r:id="rId1"/>
  <headerFooter alignWithMargins="0">
    <oddFooter>&amp;R298</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30"/>
  <sheetViews>
    <sheetView showGridLines="0" view="pageBreakPreview" zoomScaleNormal="50" zoomScaleSheetLayoutView="100" workbookViewId="0">
      <selection activeCell="I8" sqref="I8"/>
    </sheetView>
  </sheetViews>
  <sheetFormatPr baseColWidth="10" defaultColWidth="8" defaultRowHeight="12.75" x14ac:dyDescent="0.2"/>
  <cols>
    <col min="1" max="1" width="22.5" style="535" customWidth="1"/>
    <col min="2" max="2" width="20.125" style="535" customWidth="1"/>
    <col min="3" max="3" width="3.25" style="535" customWidth="1"/>
    <col min="4" max="4" width="22.5" style="535" customWidth="1"/>
    <col min="5" max="5" width="3.25" style="535" customWidth="1"/>
    <col min="6" max="6" width="22.5" style="535" customWidth="1"/>
    <col min="7" max="7" width="3.25" style="535" customWidth="1"/>
    <col min="8" max="16384" width="8" style="535"/>
  </cols>
  <sheetData>
    <row r="1" spans="1:11" ht="18" x14ac:dyDescent="0.25">
      <c r="A1" s="554" t="s">
        <v>522</v>
      </c>
      <c r="B1" s="555"/>
      <c r="C1" s="555"/>
      <c r="D1" s="555"/>
      <c r="E1" s="555"/>
      <c r="F1" s="555"/>
      <c r="G1" s="556" t="s">
        <v>935</v>
      </c>
    </row>
    <row r="2" spans="1:11" ht="18" x14ac:dyDescent="0.25">
      <c r="A2" s="557" t="s">
        <v>514</v>
      </c>
      <c r="B2" s="555"/>
      <c r="C2" s="555"/>
      <c r="D2" s="555"/>
      <c r="E2" s="555"/>
      <c r="F2" s="555"/>
      <c r="G2" s="555"/>
    </row>
    <row r="3" spans="1:11" ht="18" x14ac:dyDescent="0.25">
      <c r="A3" s="558"/>
      <c r="B3" s="558"/>
      <c r="C3" s="558"/>
      <c r="D3" s="558"/>
      <c r="E3" s="558"/>
      <c r="F3" s="558"/>
      <c r="G3" s="558"/>
    </row>
    <row r="4" spans="1:11" ht="21" customHeight="1" x14ac:dyDescent="0.2">
      <c r="A4" s="1599" t="s">
        <v>339</v>
      </c>
      <c r="B4" s="1599"/>
      <c r="C4" s="518"/>
      <c r="D4" s="518">
        <v>2013</v>
      </c>
      <c r="E4" s="518"/>
      <c r="F4" s="518">
        <v>2014</v>
      </c>
      <c r="G4" s="518"/>
      <c r="H4" s="542"/>
      <c r="I4" s="542"/>
      <c r="J4" s="542"/>
      <c r="K4" s="542"/>
    </row>
    <row r="5" spans="1:11" ht="14.25" customHeight="1" x14ac:dyDescent="0.25">
      <c r="A5" s="1600" t="s">
        <v>5</v>
      </c>
      <c r="B5" s="1600"/>
      <c r="C5" s="559"/>
      <c r="D5" s="559"/>
      <c r="E5" s="559"/>
      <c r="F5" s="559"/>
      <c r="G5" s="559"/>
    </row>
    <row r="6" spans="1:11" ht="18.75" x14ac:dyDescent="0.25">
      <c r="A6" s="560" t="s">
        <v>523</v>
      </c>
      <c r="B6" s="561"/>
      <c r="C6" s="562"/>
      <c r="D6" s="562">
        <v>1</v>
      </c>
      <c r="E6" s="562"/>
      <c r="F6" s="562">
        <v>1</v>
      </c>
      <c r="G6" s="562"/>
    </row>
    <row r="7" spans="1:11" ht="18.75" x14ac:dyDescent="0.25">
      <c r="A7" s="563" t="s">
        <v>524</v>
      </c>
      <c r="B7" s="564"/>
      <c r="C7" s="565"/>
      <c r="D7" s="565">
        <v>1</v>
      </c>
      <c r="E7" s="565"/>
      <c r="F7" s="565">
        <v>1</v>
      </c>
      <c r="G7" s="565"/>
    </row>
    <row r="8" spans="1:11" ht="18.75" x14ac:dyDescent="0.25">
      <c r="A8" s="566" t="s">
        <v>525</v>
      </c>
      <c r="B8" s="567"/>
      <c r="C8" s="568"/>
      <c r="D8" s="569">
        <v>1</v>
      </c>
      <c r="E8" s="568"/>
      <c r="F8" s="569">
        <v>1</v>
      </c>
      <c r="G8" s="568"/>
    </row>
    <row r="9" spans="1:11" ht="18.75" x14ac:dyDescent="0.25">
      <c r="A9" s="570" t="s">
        <v>526</v>
      </c>
      <c r="B9" s="571"/>
      <c r="C9" s="572"/>
      <c r="D9" s="572">
        <v>1</v>
      </c>
      <c r="E9" s="572"/>
      <c r="F9" s="572">
        <v>1</v>
      </c>
      <c r="G9" s="572"/>
    </row>
    <row r="10" spans="1:11" ht="15.75" x14ac:dyDescent="0.25">
      <c r="A10" s="268"/>
      <c r="B10" s="268"/>
      <c r="C10" s="268"/>
      <c r="D10" s="268"/>
      <c r="E10" s="268"/>
      <c r="F10" s="268"/>
      <c r="G10" s="268"/>
    </row>
    <row r="11" spans="1:11" ht="48" customHeight="1" x14ac:dyDescent="0.2">
      <c r="A11" s="1598" t="s">
        <v>527</v>
      </c>
      <c r="B11" s="1598"/>
      <c r="C11" s="1598"/>
      <c r="D11" s="1598"/>
      <c r="E11" s="1598"/>
      <c r="F11" s="1598"/>
      <c r="G11" s="1598"/>
    </row>
    <row r="12" spans="1:11" ht="36" customHeight="1" x14ac:dyDescent="0.2">
      <c r="A12" s="1598" t="s">
        <v>528</v>
      </c>
      <c r="B12" s="1598"/>
      <c r="C12" s="1598"/>
      <c r="D12" s="1598"/>
      <c r="E12" s="1598"/>
      <c r="F12" s="1598"/>
      <c r="G12" s="1598"/>
    </row>
    <row r="13" spans="1:11" s="573" customFormat="1" ht="34.5" customHeight="1" x14ac:dyDescent="0.2">
      <c r="A13" s="1598" t="s">
        <v>529</v>
      </c>
      <c r="B13" s="1598"/>
      <c r="C13" s="1598"/>
      <c r="D13" s="1598"/>
      <c r="E13" s="1598"/>
      <c r="F13" s="1598"/>
      <c r="G13" s="1598"/>
    </row>
    <row r="14" spans="1:11" ht="47.25" customHeight="1" x14ac:dyDescent="0.2">
      <c r="A14" s="1598" t="s">
        <v>530</v>
      </c>
      <c r="B14" s="1598"/>
      <c r="C14" s="1598"/>
      <c r="D14" s="1598"/>
      <c r="E14" s="1598"/>
      <c r="F14" s="1598"/>
      <c r="G14" s="1598"/>
    </row>
    <row r="15" spans="1:11" s="574" customFormat="1" ht="35.25" customHeight="1" x14ac:dyDescent="0.25">
      <c r="A15" s="1598" t="s">
        <v>531</v>
      </c>
      <c r="B15" s="1598"/>
      <c r="C15" s="1598"/>
      <c r="D15" s="1598"/>
      <c r="E15" s="1598"/>
      <c r="F15" s="1598"/>
      <c r="G15" s="1598"/>
    </row>
    <row r="16" spans="1:11" ht="17.25" customHeight="1" x14ac:dyDescent="0.2">
      <c r="A16" s="575" t="s">
        <v>345</v>
      </c>
      <c r="B16" s="575"/>
      <c r="C16" s="575"/>
      <c r="D16" s="575"/>
      <c r="E16" s="575"/>
      <c r="F16" s="575"/>
      <c r="G16" s="575"/>
    </row>
    <row r="17" spans="1:11" x14ac:dyDescent="0.2">
      <c r="A17" s="553"/>
      <c r="B17" s="553"/>
      <c r="C17" s="553"/>
      <c r="D17" s="553"/>
      <c r="E17" s="553"/>
      <c r="F17" s="553"/>
      <c r="G17" s="553"/>
    </row>
    <row r="18" spans="1:11" x14ac:dyDescent="0.2">
      <c r="A18" s="553"/>
      <c r="B18" s="553"/>
      <c r="C18" s="553"/>
      <c r="D18" s="553"/>
      <c r="E18" s="553"/>
      <c r="F18" s="553"/>
      <c r="G18" s="553"/>
    </row>
    <row r="19" spans="1:11" x14ac:dyDescent="0.2">
      <c r="A19" s="553"/>
      <c r="B19" s="553"/>
      <c r="C19" s="553"/>
      <c r="D19" s="553"/>
      <c r="E19" s="553"/>
      <c r="F19" s="553"/>
      <c r="G19" s="553"/>
    </row>
    <row r="20" spans="1:11" x14ac:dyDescent="0.2">
      <c r="A20" s="553"/>
      <c r="B20" s="553"/>
      <c r="C20" s="553"/>
      <c r="D20" s="553"/>
      <c r="E20" s="553"/>
      <c r="F20" s="553"/>
      <c r="G20" s="553"/>
    </row>
    <row r="21" spans="1:11" x14ac:dyDescent="0.2">
      <c r="A21" s="553"/>
      <c r="B21" s="553"/>
      <c r="C21" s="553"/>
      <c r="D21" s="553"/>
      <c r="E21" s="553"/>
      <c r="F21" s="553"/>
      <c r="G21" s="553"/>
    </row>
    <row r="22" spans="1:11" ht="13.5" customHeight="1" x14ac:dyDescent="0.2">
      <c r="A22" s="553"/>
      <c r="B22" s="553"/>
      <c r="C22" s="553"/>
      <c r="D22" s="553"/>
      <c r="E22" s="553"/>
      <c r="F22" s="553"/>
      <c r="G22" s="553"/>
    </row>
    <row r="23" spans="1:11" x14ac:dyDescent="0.2">
      <c r="A23" s="553"/>
      <c r="B23" s="553"/>
      <c r="C23" s="553"/>
      <c r="D23" s="553"/>
      <c r="E23" s="553"/>
      <c r="F23" s="553"/>
      <c r="G23" s="553"/>
    </row>
    <row r="24" spans="1:11" x14ac:dyDescent="0.2">
      <c r="A24" s="553"/>
      <c r="B24" s="553"/>
      <c r="C24" s="553"/>
      <c r="D24" s="553"/>
      <c r="E24" s="553"/>
      <c r="F24" s="553"/>
      <c r="G24" s="553"/>
      <c r="K24" s="542"/>
    </row>
    <row r="29" spans="1:11" ht="19.5" customHeight="1" x14ac:dyDescent="0.2"/>
    <row r="30" spans="1:11" ht="0.75" customHeight="1" x14ac:dyDescent="0.2"/>
  </sheetData>
  <mergeCells count="7">
    <mergeCell ref="A15:G15"/>
    <mergeCell ref="A4:B4"/>
    <mergeCell ref="A11:G11"/>
    <mergeCell ref="A12:G12"/>
    <mergeCell ref="A13:G13"/>
    <mergeCell ref="A14:G14"/>
    <mergeCell ref="A5:B5"/>
  </mergeCells>
  <printOptions horizontalCentered="1" verticalCentered="1"/>
  <pageMargins left="0.98425196850393704" right="0.39370078740157483" top="0.39370078740157483" bottom="0.39370078740157483" header="0" footer="0.19685039370078741"/>
  <pageSetup paperSize="5" orientation="landscape" r:id="rId1"/>
  <headerFooter alignWithMargins="0">
    <oddFooter>&amp;L299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H61"/>
  <sheetViews>
    <sheetView showGridLines="0" view="pageBreakPreview" zoomScaleNormal="100" zoomScaleSheetLayoutView="100" workbookViewId="0">
      <selection activeCell="I8" sqref="I8"/>
    </sheetView>
  </sheetViews>
  <sheetFormatPr baseColWidth="10" defaultRowHeight="15" x14ac:dyDescent="0.25"/>
  <cols>
    <col min="1" max="1" width="66.25" style="75" customWidth="1"/>
    <col min="2" max="2" width="3.25" style="75" customWidth="1"/>
    <col min="3" max="3" width="31.25" style="75" customWidth="1"/>
    <col min="4" max="4" width="3.25" style="75" customWidth="1"/>
    <col min="5" max="5" width="15.125" style="75" customWidth="1"/>
    <col min="6" max="6" width="19.125" style="75" customWidth="1"/>
    <col min="7" max="16384" width="11" style="75"/>
  </cols>
  <sheetData>
    <row r="1" spans="1:8" ht="15.75" customHeight="1" x14ac:dyDescent="0.25">
      <c r="A1" s="120" t="s">
        <v>1031</v>
      </c>
      <c r="B1" s="120"/>
      <c r="C1" s="110"/>
      <c r="D1" s="128" t="s">
        <v>846</v>
      </c>
      <c r="E1" s="116"/>
      <c r="F1" s="126"/>
      <c r="G1" s="126"/>
      <c r="H1" s="126"/>
    </row>
    <row r="2" spans="1:8" ht="15.75" customHeight="1" x14ac:dyDescent="0.25">
      <c r="A2" s="110" t="s">
        <v>1028</v>
      </c>
      <c r="B2" s="110"/>
      <c r="C2" s="110"/>
      <c r="D2" s="129"/>
      <c r="E2" s="116"/>
      <c r="F2" s="126"/>
      <c r="G2" s="126"/>
      <c r="H2" s="126"/>
    </row>
    <row r="3" spans="1:8" ht="18" x14ac:dyDescent="0.25">
      <c r="A3" s="113">
        <v>2013</v>
      </c>
      <c r="B3" s="113"/>
      <c r="C3" s="110"/>
      <c r="D3" s="130"/>
      <c r="E3" s="131"/>
      <c r="F3" s="126"/>
      <c r="G3" s="126"/>
      <c r="H3" s="126"/>
    </row>
    <row r="4" spans="1:8" ht="15" customHeight="1" x14ac:dyDescent="0.25">
      <c r="A4" s="132"/>
      <c r="B4" s="132"/>
      <c r="C4" s="133"/>
      <c r="D4" s="134"/>
      <c r="E4" s="131"/>
      <c r="F4" s="126"/>
      <c r="G4" s="126"/>
      <c r="H4" s="126"/>
    </row>
    <row r="5" spans="1:8" ht="22.5" customHeight="1" x14ac:dyDescent="0.25">
      <c r="A5" s="114" t="s">
        <v>95</v>
      </c>
      <c r="B5" s="114"/>
      <c r="C5" s="114" t="s">
        <v>96</v>
      </c>
      <c r="D5" s="135"/>
      <c r="E5" s="131"/>
      <c r="F5" s="126"/>
      <c r="G5" s="126"/>
      <c r="H5" s="126"/>
    </row>
    <row r="6" spans="1:8" ht="15" customHeight="1" x14ac:dyDescent="0.25">
      <c r="A6" s="100" t="s">
        <v>112</v>
      </c>
      <c r="B6" s="101"/>
      <c r="C6" s="101" t="s">
        <v>107</v>
      </c>
      <c r="D6" s="134"/>
      <c r="E6" s="131"/>
      <c r="F6" s="126"/>
      <c r="G6" s="126"/>
      <c r="H6" s="126"/>
    </row>
    <row r="7" spans="1:8" ht="15" customHeight="1" x14ac:dyDescent="0.25">
      <c r="A7" s="104" t="s">
        <v>113</v>
      </c>
      <c r="B7" s="101"/>
      <c r="C7" s="101" t="s">
        <v>105</v>
      </c>
      <c r="D7" s="134"/>
      <c r="E7" s="131"/>
      <c r="F7" s="126"/>
      <c r="G7" s="126"/>
      <c r="H7" s="126"/>
    </row>
    <row r="8" spans="1:8" ht="15" customHeight="1" x14ac:dyDescent="0.25">
      <c r="A8" s="104" t="s">
        <v>114</v>
      </c>
      <c r="B8" s="101"/>
      <c r="C8" s="101" t="s">
        <v>105</v>
      </c>
      <c r="D8" s="134"/>
      <c r="E8" s="131"/>
      <c r="F8" s="126"/>
      <c r="G8" s="126"/>
      <c r="H8" s="126"/>
    </row>
    <row r="9" spans="1:8" ht="15" customHeight="1" x14ac:dyDescent="0.25">
      <c r="A9" s="104" t="s">
        <v>115</v>
      </c>
      <c r="B9" s="101"/>
      <c r="C9" s="101" t="s">
        <v>105</v>
      </c>
      <c r="D9" s="134"/>
      <c r="E9" s="131"/>
      <c r="F9" s="126"/>
      <c r="G9" s="126"/>
      <c r="H9" s="126"/>
    </row>
    <row r="10" spans="1:8" ht="31.5" x14ac:dyDescent="0.25">
      <c r="A10" s="104" t="s">
        <v>116</v>
      </c>
      <c r="B10" s="101"/>
      <c r="C10" s="101" t="s">
        <v>105</v>
      </c>
      <c r="D10" s="134"/>
      <c r="E10" s="131"/>
      <c r="F10" s="126"/>
      <c r="G10" s="126"/>
      <c r="H10" s="126"/>
    </row>
    <row r="11" spans="1:8" ht="15" customHeight="1" x14ac:dyDescent="0.25">
      <c r="A11" s="104" t="s">
        <v>117</v>
      </c>
      <c r="B11" s="101"/>
      <c r="C11" s="101" t="s">
        <v>144</v>
      </c>
      <c r="D11" s="134"/>
      <c r="E11" s="131"/>
      <c r="F11" s="126"/>
      <c r="G11" s="126"/>
      <c r="H11" s="126"/>
    </row>
    <row r="12" spans="1:8" ht="15" customHeight="1" x14ac:dyDescent="0.25">
      <c r="A12" s="104" t="s">
        <v>118</v>
      </c>
      <c r="B12" s="101"/>
      <c r="C12" s="101" t="s">
        <v>105</v>
      </c>
      <c r="D12" s="134"/>
      <c r="E12" s="131"/>
      <c r="F12" s="126"/>
      <c r="G12" s="126"/>
      <c r="H12" s="126"/>
    </row>
    <row r="13" spans="1:8" ht="15" customHeight="1" x14ac:dyDescent="0.25">
      <c r="A13" s="104" t="s">
        <v>119</v>
      </c>
      <c r="B13" s="101"/>
      <c r="C13" s="101" t="s">
        <v>145</v>
      </c>
      <c r="D13" s="134"/>
      <c r="E13" s="131"/>
      <c r="F13" s="126"/>
      <c r="G13" s="126"/>
      <c r="H13" s="126"/>
    </row>
    <row r="14" spans="1:8" ht="15" customHeight="1" x14ac:dyDescent="0.25">
      <c r="A14" s="104" t="s">
        <v>120</v>
      </c>
      <c r="B14" s="101"/>
      <c r="C14" s="101" t="s">
        <v>146</v>
      </c>
      <c r="D14" s="134"/>
      <c r="E14" s="131"/>
      <c r="F14" s="126"/>
      <c r="G14" s="126"/>
      <c r="H14" s="126"/>
    </row>
    <row r="15" spans="1:8" ht="15" customHeight="1" x14ac:dyDescent="0.25">
      <c r="A15" s="104" t="s">
        <v>121</v>
      </c>
      <c r="B15" s="101"/>
      <c r="C15" s="101" t="s">
        <v>108</v>
      </c>
      <c r="D15" s="134"/>
      <c r="E15" s="131"/>
      <c r="F15" s="126"/>
      <c r="G15" s="126"/>
      <c r="H15" s="126"/>
    </row>
    <row r="16" spans="1:8" ht="31.5" x14ac:dyDescent="0.25">
      <c r="A16" s="104" t="s">
        <v>122</v>
      </c>
      <c r="B16" s="101"/>
      <c r="C16" s="136" t="s">
        <v>147</v>
      </c>
      <c r="D16" s="137"/>
      <c r="E16" s="131"/>
      <c r="F16" s="126"/>
      <c r="G16" s="126"/>
      <c r="H16" s="126"/>
    </row>
    <row r="17" spans="1:8" ht="15" customHeight="1" x14ac:dyDescent="0.25">
      <c r="A17" s="104" t="s">
        <v>123</v>
      </c>
      <c r="B17" s="101"/>
      <c r="C17" s="101" t="s">
        <v>105</v>
      </c>
      <c r="D17" s="134"/>
      <c r="E17" s="131"/>
      <c r="F17" s="126"/>
      <c r="G17" s="126"/>
      <c r="H17" s="126"/>
    </row>
    <row r="18" spans="1:8" ht="15" customHeight="1" x14ac:dyDescent="0.25">
      <c r="A18" s="104" t="s">
        <v>124</v>
      </c>
      <c r="B18" s="101"/>
      <c r="C18" s="101" t="s">
        <v>105</v>
      </c>
      <c r="D18" s="134"/>
      <c r="E18" s="131"/>
      <c r="F18" s="126"/>
      <c r="G18" s="126"/>
      <c r="H18" s="126"/>
    </row>
    <row r="19" spans="1:8" ht="15" customHeight="1" x14ac:dyDescent="0.25">
      <c r="A19" s="104" t="s">
        <v>125</v>
      </c>
      <c r="B19" s="101"/>
      <c r="C19" s="101" t="s">
        <v>148</v>
      </c>
      <c r="D19" s="134"/>
      <c r="E19" s="131"/>
      <c r="F19" s="126"/>
      <c r="G19" s="126"/>
      <c r="H19" s="126"/>
    </row>
    <row r="20" spans="1:8" ht="15" customHeight="1" x14ac:dyDescent="0.25">
      <c r="A20" s="104" t="s">
        <v>126</v>
      </c>
      <c r="B20" s="101"/>
      <c r="C20" s="101" t="s">
        <v>105</v>
      </c>
      <c r="D20" s="134"/>
      <c r="E20" s="131"/>
      <c r="F20" s="126"/>
      <c r="G20" s="126"/>
      <c r="H20" s="126"/>
    </row>
    <row r="21" spans="1:8" ht="15" customHeight="1" x14ac:dyDescent="0.25">
      <c r="A21" s="104" t="s">
        <v>149</v>
      </c>
      <c r="B21" s="101"/>
      <c r="C21" s="101" t="s">
        <v>150</v>
      </c>
      <c r="D21" s="134"/>
      <c r="E21" s="131"/>
      <c r="F21" s="126"/>
      <c r="G21" s="126"/>
      <c r="H21" s="126"/>
    </row>
    <row r="22" spans="1:8" ht="15" customHeight="1" x14ac:dyDescent="0.25">
      <c r="A22" s="104" t="s">
        <v>128</v>
      </c>
      <c r="B22" s="101"/>
      <c r="C22" s="101" t="s">
        <v>101</v>
      </c>
      <c r="D22" s="134"/>
      <c r="E22" s="131"/>
      <c r="F22" s="126"/>
      <c r="G22" s="126"/>
      <c r="H22" s="126"/>
    </row>
    <row r="23" spans="1:8" ht="31.5" x14ac:dyDescent="0.25">
      <c r="A23" s="104" t="s">
        <v>129</v>
      </c>
      <c r="B23" s="101"/>
      <c r="C23" s="101" t="s">
        <v>105</v>
      </c>
      <c r="D23" s="134"/>
      <c r="E23" s="131"/>
      <c r="F23" s="126"/>
      <c r="G23" s="126"/>
      <c r="H23" s="126"/>
    </row>
    <row r="24" spans="1:8" ht="15" customHeight="1" x14ac:dyDescent="0.25">
      <c r="A24" s="104" t="s">
        <v>130</v>
      </c>
      <c r="B24" s="101"/>
      <c r="C24" s="101" t="s">
        <v>98</v>
      </c>
      <c r="D24" s="134"/>
      <c r="E24" s="131"/>
      <c r="F24" s="126"/>
      <c r="G24" s="126"/>
      <c r="H24" s="126"/>
    </row>
    <row r="25" spans="1:8" ht="15" customHeight="1" x14ac:dyDescent="0.25">
      <c r="A25" s="104" t="s">
        <v>131</v>
      </c>
      <c r="B25" s="101"/>
      <c r="C25" s="101" t="s">
        <v>105</v>
      </c>
      <c r="D25" s="134"/>
      <c r="E25" s="131"/>
      <c r="F25" s="126"/>
      <c r="G25" s="126"/>
      <c r="H25" s="126"/>
    </row>
    <row r="26" spans="1:8" ht="15.75" x14ac:dyDescent="0.25">
      <c r="A26" s="104" t="s">
        <v>132</v>
      </c>
      <c r="B26" s="101"/>
      <c r="C26" s="101" t="s">
        <v>105</v>
      </c>
      <c r="D26" s="134"/>
      <c r="E26" s="131"/>
      <c r="F26" s="126"/>
      <c r="G26" s="126"/>
      <c r="H26" s="126"/>
    </row>
    <row r="27" spans="1:8" ht="15" customHeight="1" x14ac:dyDescent="0.25">
      <c r="A27" s="104" t="s">
        <v>133</v>
      </c>
      <c r="B27" s="101"/>
      <c r="C27" s="138" t="s">
        <v>105</v>
      </c>
      <c r="D27" s="134"/>
      <c r="E27" s="131"/>
      <c r="F27" s="126"/>
      <c r="G27" s="126"/>
      <c r="H27" s="126"/>
    </row>
    <row r="28" spans="1:8" ht="15" customHeight="1" x14ac:dyDescent="0.25">
      <c r="A28" s="104" t="s">
        <v>134</v>
      </c>
      <c r="B28" s="101"/>
      <c r="C28" s="101" t="s">
        <v>151</v>
      </c>
      <c r="D28" s="134"/>
      <c r="E28" s="131"/>
      <c r="F28" s="126"/>
      <c r="G28" s="126"/>
      <c r="H28" s="126"/>
    </row>
    <row r="29" spans="1:8" ht="31.5" x14ac:dyDescent="0.25">
      <c r="A29" s="104" t="s">
        <v>135</v>
      </c>
      <c r="B29" s="101"/>
      <c r="C29" s="101" t="s">
        <v>152</v>
      </c>
      <c r="D29" s="134"/>
      <c r="E29" s="131"/>
      <c r="F29" s="126"/>
      <c r="G29" s="126"/>
      <c r="H29" s="126"/>
    </row>
    <row r="30" spans="1:8" ht="31.5" x14ac:dyDescent="0.25">
      <c r="A30" s="104" t="s">
        <v>153</v>
      </c>
      <c r="B30" s="101"/>
      <c r="C30" s="101" t="s">
        <v>150</v>
      </c>
      <c r="D30" s="103"/>
      <c r="E30" s="126"/>
      <c r="F30" s="126"/>
      <c r="G30" s="126"/>
      <c r="H30" s="126"/>
    </row>
    <row r="31" spans="1:8" ht="15" customHeight="1" x14ac:dyDescent="0.25">
      <c r="A31" s="104" t="s">
        <v>137</v>
      </c>
      <c r="B31" s="101"/>
      <c r="C31" s="101" t="s">
        <v>105</v>
      </c>
      <c r="D31" s="103"/>
      <c r="E31" s="126"/>
      <c r="F31" s="126"/>
      <c r="G31" s="126"/>
      <c r="H31" s="126"/>
    </row>
    <row r="32" spans="1:8" ht="15" customHeight="1" x14ac:dyDescent="0.25">
      <c r="A32" s="104" t="s">
        <v>138</v>
      </c>
      <c r="B32" s="101"/>
      <c r="C32" s="109" t="s">
        <v>154</v>
      </c>
      <c r="D32" s="103"/>
      <c r="E32" s="126"/>
      <c r="F32" s="126"/>
      <c r="G32" s="126"/>
      <c r="H32" s="126"/>
    </row>
    <row r="33" spans="1:8" ht="15" customHeight="1" x14ac:dyDescent="0.25">
      <c r="A33" s="104" t="s">
        <v>139</v>
      </c>
      <c r="B33" s="101"/>
      <c r="C33" s="109" t="s">
        <v>108</v>
      </c>
      <c r="D33" s="103"/>
      <c r="E33" s="126"/>
      <c r="F33" s="126"/>
      <c r="G33" s="126"/>
      <c r="H33" s="126"/>
    </row>
    <row r="34" spans="1:8" ht="15" customHeight="1" x14ac:dyDescent="0.25">
      <c r="A34" s="104" t="s">
        <v>140</v>
      </c>
      <c r="B34" s="101"/>
      <c r="C34" s="109" t="s">
        <v>155</v>
      </c>
      <c r="D34" s="103"/>
      <c r="E34" s="126"/>
      <c r="F34" s="126"/>
      <c r="G34" s="126"/>
      <c r="H34" s="126"/>
    </row>
    <row r="35" spans="1:8" ht="31.5" x14ac:dyDescent="0.25">
      <c r="A35" s="104" t="s">
        <v>141</v>
      </c>
      <c r="B35" s="101"/>
      <c r="C35" s="101" t="s">
        <v>98</v>
      </c>
      <c r="D35" s="103"/>
      <c r="E35" s="126"/>
      <c r="F35" s="126"/>
      <c r="G35" s="126"/>
      <c r="H35" s="126"/>
    </row>
    <row r="36" spans="1:8" ht="15" customHeight="1" x14ac:dyDescent="0.25">
      <c r="A36" s="105" t="s">
        <v>142</v>
      </c>
      <c r="B36" s="106"/>
      <c r="C36" s="106" t="s">
        <v>156</v>
      </c>
      <c r="D36" s="108"/>
      <c r="E36" s="126"/>
      <c r="F36" s="126"/>
      <c r="G36" s="126"/>
      <c r="H36" s="126"/>
    </row>
    <row r="37" spans="1:8" ht="15" customHeight="1" x14ac:dyDescent="0.25">
      <c r="A37" s="101"/>
      <c r="B37" s="101"/>
      <c r="C37" s="101"/>
      <c r="D37" s="103"/>
      <c r="E37" s="126"/>
      <c r="F37" s="126"/>
      <c r="G37" s="126"/>
      <c r="H37" s="126"/>
    </row>
    <row r="38" spans="1:8" ht="15" customHeight="1" x14ac:dyDescent="0.25">
      <c r="A38" s="103" t="s">
        <v>65</v>
      </c>
      <c r="B38" s="103"/>
      <c r="C38" s="103"/>
      <c r="D38" s="103"/>
      <c r="E38" s="126"/>
      <c r="F38" s="126"/>
      <c r="G38" s="126"/>
      <c r="H38" s="126"/>
    </row>
    <row r="39" spans="1:8" x14ac:dyDescent="0.25">
      <c r="A39" s="126"/>
      <c r="B39" s="126"/>
      <c r="C39" s="126"/>
      <c r="D39" s="126"/>
      <c r="E39" s="126"/>
      <c r="F39" s="126"/>
      <c r="G39" s="126"/>
      <c r="H39" s="126"/>
    </row>
    <row r="40" spans="1:8" x14ac:dyDescent="0.25">
      <c r="A40" s="126"/>
      <c r="B40" s="126"/>
      <c r="C40" s="126"/>
      <c r="D40" s="126"/>
      <c r="E40" s="126"/>
      <c r="F40" s="126"/>
      <c r="G40" s="126"/>
      <c r="H40" s="126"/>
    </row>
    <row r="41" spans="1:8" x14ac:dyDescent="0.25">
      <c r="A41" s="126"/>
      <c r="B41" s="126"/>
      <c r="C41" s="126"/>
      <c r="D41" s="126"/>
      <c r="E41" s="126"/>
      <c r="F41" s="126"/>
      <c r="G41" s="126"/>
      <c r="H41" s="126"/>
    </row>
    <row r="42" spans="1:8" x14ac:dyDescent="0.25">
      <c r="A42" s="126"/>
      <c r="B42" s="126"/>
      <c r="C42" s="126"/>
      <c r="D42" s="126"/>
      <c r="E42" s="126"/>
      <c r="F42" s="126"/>
      <c r="G42" s="126"/>
      <c r="H42" s="126"/>
    </row>
    <row r="43" spans="1:8" x14ac:dyDescent="0.25">
      <c r="A43" s="126"/>
      <c r="B43" s="126"/>
      <c r="C43" s="126"/>
      <c r="D43" s="126"/>
      <c r="E43" s="126"/>
      <c r="F43" s="126"/>
      <c r="G43" s="126"/>
      <c r="H43" s="126"/>
    </row>
    <row r="44" spans="1:8" x14ac:dyDescent="0.25">
      <c r="A44" s="126"/>
      <c r="B44" s="126"/>
      <c r="C44" s="126"/>
      <c r="D44" s="126"/>
      <c r="E44" s="126"/>
      <c r="F44" s="126"/>
      <c r="G44" s="126"/>
      <c r="H44" s="126"/>
    </row>
    <row r="45" spans="1:8" x14ac:dyDescent="0.25">
      <c r="A45" s="126"/>
      <c r="B45" s="126"/>
      <c r="C45" s="126"/>
      <c r="D45" s="126"/>
      <c r="E45" s="126"/>
      <c r="F45" s="126"/>
      <c r="G45" s="126"/>
      <c r="H45" s="126"/>
    </row>
    <row r="46" spans="1:8" x14ac:dyDescent="0.25">
      <c r="A46" s="126"/>
      <c r="B46" s="126"/>
      <c r="C46" s="126"/>
      <c r="D46" s="126"/>
      <c r="E46" s="126"/>
      <c r="F46" s="126"/>
      <c r="G46" s="126"/>
      <c r="H46" s="126"/>
    </row>
    <row r="47" spans="1:8" x14ac:dyDescent="0.25">
      <c r="A47" s="126"/>
      <c r="B47" s="126"/>
      <c r="C47" s="126"/>
      <c r="D47" s="126"/>
      <c r="E47" s="126"/>
      <c r="F47" s="126"/>
      <c r="G47" s="126"/>
      <c r="H47" s="126"/>
    </row>
    <row r="48" spans="1:8" x14ac:dyDescent="0.25">
      <c r="A48" s="126"/>
      <c r="B48" s="126"/>
      <c r="C48" s="126"/>
      <c r="D48" s="126"/>
      <c r="E48" s="126"/>
      <c r="F48" s="126"/>
      <c r="G48" s="126"/>
      <c r="H48" s="126"/>
    </row>
    <row r="49" spans="1:8" x14ac:dyDescent="0.25">
      <c r="A49" s="126"/>
      <c r="B49" s="126"/>
      <c r="C49" s="126"/>
      <c r="D49" s="126"/>
      <c r="E49" s="126"/>
      <c r="F49" s="126"/>
      <c r="G49" s="126"/>
      <c r="H49" s="126"/>
    </row>
    <row r="50" spans="1:8" x14ac:dyDescent="0.25">
      <c r="A50" s="126"/>
      <c r="B50" s="126"/>
      <c r="C50" s="126"/>
      <c r="D50" s="126"/>
      <c r="E50" s="126"/>
      <c r="F50" s="126"/>
      <c r="G50" s="126"/>
      <c r="H50" s="126"/>
    </row>
    <row r="51" spans="1:8" x14ac:dyDescent="0.25">
      <c r="A51" s="126"/>
      <c r="B51" s="126"/>
      <c r="C51" s="126"/>
      <c r="D51" s="126"/>
      <c r="E51" s="126"/>
      <c r="F51" s="126"/>
      <c r="G51" s="126"/>
      <c r="H51" s="126"/>
    </row>
    <row r="52" spans="1:8" x14ac:dyDescent="0.25">
      <c r="A52" s="126"/>
      <c r="B52" s="126"/>
      <c r="C52" s="126"/>
      <c r="D52" s="126"/>
      <c r="E52" s="126"/>
      <c r="F52" s="126"/>
      <c r="G52" s="126"/>
      <c r="H52" s="126"/>
    </row>
    <row r="53" spans="1:8" x14ac:dyDescent="0.25">
      <c r="A53" s="126"/>
      <c r="B53" s="126"/>
      <c r="C53" s="126"/>
      <c r="D53" s="126"/>
      <c r="E53" s="126"/>
      <c r="F53" s="126"/>
      <c r="G53" s="126"/>
      <c r="H53" s="126"/>
    </row>
    <row r="54" spans="1:8" x14ac:dyDescent="0.25">
      <c r="A54" s="126"/>
      <c r="B54" s="126"/>
      <c r="C54" s="126"/>
      <c r="D54" s="126"/>
      <c r="E54" s="126"/>
      <c r="F54" s="126"/>
      <c r="G54" s="126"/>
      <c r="H54" s="126"/>
    </row>
    <row r="55" spans="1:8" x14ac:dyDescent="0.25">
      <c r="A55" s="126"/>
      <c r="B55" s="126"/>
      <c r="C55" s="126"/>
      <c r="D55" s="126"/>
      <c r="E55" s="126"/>
      <c r="F55" s="126"/>
      <c r="G55" s="126"/>
      <c r="H55" s="126"/>
    </row>
    <row r="56" spans="1:8" x14ac:dyDescent="0.25">
      <c r="A56" s="126"/>
      <c r="B56" s="126"/>
      <c r="C56" s="126"/>
      <c r="D56" s="126"/>
      <c r="E56" s="126"/>
      <c r="F56" s="126"/>
      <c r="G56" s="126"/>
      <c r="H56" s="126"/>
    </row>
    <row r="57" spans="1:8" x14ac:dyDescent="0.25">
      <c r="A57" s="126"/>
      <c r="B57" s="126"/>
      <c r="C57" s="126"/>
      <c r="D57" s="126"/>
      <c r="E57" s="126"/>
      <c r="F57" s="126"/>
      <c r="G57" s="126"/>
      <c r="H57" s="126"/>
    </row>
    <row r="58" spans="1:8" x14ac:dyDescent="0.25">
      <c r="A58" s="126"/>
      <c r="B58" s="126"/>
      <c r="C58" s="126"/>
      <c r="D58" s="126"/>
      <c r="E58" s="126"/>
      <c r="F58" s="126"/>
      <c r="G58" s="126"/>
      <c r="H58" s="126"/>
    </row>
    <row r="59" spans="1:8" x14ac:dyDescent="0.25">
      <c r="A59" s="126"/>
      <c r="B59" s="126"/>
      <c r="C59" s="126"/>
      <c r="D59" s="126"/>
      <c r="E59" s="126"/>
      <c r="F59" s="126"/>
      <c r="G59" s="126"/>
      <c r="H59" s="126"/>
    </row>
    <row r="60" spans="1:8" x14ac:dyDescent="0.25">
      <c r="A60" s="126"/>
      <c r="B60" s="126"/>
      <c r="C60" s="126"/>
      <c r="D60" s="126"/>
      <c r="E60" s="126"/>
      <c r="F60" s="126"/>
      <c r="G60" s="126"/>
      <c r="H60" s="126"/>
    </row>
    <row r="61" spans="1:8" x14ac:dyDescent="0.25">
      <c r="A61" s="126"/>
      <c r="B61" s="126"/>
      <c r="C61" s="126"/>
      <c r="D61" s="126"/>
      <c r="E61" s="126"/>
      <c r="F61" s="126"/>
      <c r="G61" s="126"/>
      <c r="H61" s="126"/>
    </row>
  </sheetData>
  <printOptions horizontalCentered="1" verticalCentered="1"/>
  <pageMargins left="0.98425196850393704" right="0.39370078740157483" top="0.39370078740157483" bottom="0.39370078740157483" header="0" footer="0.19685039370078741"/>
  <pageSetup scale="80" orientation="landscape" r:id="rId1"/>
  <headerFooter>
    <oddFooter>&amp;L201</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F19"/>
  <sheetViews>
    <sheetView showGridLines="0" view="pageBreakPreview" zoomScaleNormal="100" zoomScaleSheetLayoutView="100" workbookViewId="0">
      <selection activeCell="I8" sqref="I8"/>
    </sheetView>
  </sheetViews>
  <sheetFormatPr baseColWidth="10" defaultRowHeight="15" x14ac:dyDescent="0.25"/>
  <cols>
    <col min="1" max="1" width="30.625" style="576" customWidth="1"/>
    <col min="2" max="2" width="5.625" style="577" customWidth="1"/>
    <col min="3" max="3" width="15.625" style="577" customWidth="1"/>
    <col min="4" max="4" width="5.625" style="576" customWidth="1"/>
    <col min="5" max="5" width="15.625" style="577" customWidth="1"/>
    <col min="6" max="6" width="5.625" style="576" customWidth="1"/>
    <col min="7" max="16384" width="11" style="576"/>
  </cols>
  <sheetData>
    <row r="1" spans="1:6" ht="18" x14ac:dyDescent="0.25">
      <c r="A1" s="924" t="s">
        <v>1131</v>
      </c>
      <c r="B1" s="925"/>
      <c r="C1" s="925"/>
      <c r="D1" s="926"/>
      <c r="E1" s="925"/>
      <c r="F1" s="861" t="s">
        <v>936</v>
      </c>
    </row>
    <row r="2" spans="1:6" ht="18" x14ac:dyDescent="0.25">
      <c r="A2" s="924" t="s">
        <v>1132</v>
      </c>
      <c r="B2" s="925"/>
      <c r="C2" s="925"/>
      <c r="D2" s="926"/>
      <c r="E2" s="925"/>
      <c r="F2" s="861"/>
    </row>
    <row r="3" spans="1:6" ht="18" x14ac:dyDescent="0.25">
      <c r="A3" s="924" t="s">
        <v>514</v>
      </c>
      <c r="B3" s="925"/>
      <c r="C3" s="925"/>
      <c r="D3" s="926"/>
      <c r="E3" s="925"/>
      <c r="F3" s="599"/>
    </row>
    <row r="4" spans="1:6" ht="15.75" x14ac:dyDescent="0.25">
      <c r="A4" s="912"/>
      <c r="B4" s="912"/>
      <c r="C4" s="912"/>
      <c r="D4" s="912"/>
      <c r="E4" s="912"/>
      <c r="F4" s="627"/>
    </row>
    <row r="5" spans="1:6" ht="25.5" customHeight="1" x14ac:dyDescent="0.25">
      <c r="A5" s="913" t="s">
        <v>534</v>
      </c>
      <c r="B5" s="914"/>
      <c r="C5" s="914">
        <v>2013</v>
      </c>
      <c r="D5" s="914"/>
      <c r="E5" s="914">
        <v>2014</v>
      </c>
      <c r="F5" s="915"/>
    </row>
    <row r="6" spans="1:6" ht="15.75" x14ac:dyDescent="0.25">
      <c r="A6" s="927" t="s">
        <v>535</v>
      </c>
      <c r="B6" s="916"/>
      <c r="C6" s="916">
        <v>534</v>
      </c>
      <c r="D6" s="916"/>
      <c r="E6" s="930">
        <v>526</v>
      </c>
      <c r="F6" s="930"/>
    </row>
    <row r="7" spans="1:6" ht="15.75" x14ac:dyDescent="0.25">
      <c r="A7" s="928" t="s">
        <v>536</v>
      </c>
      <c r="B7" s="917"/>
      <c r="C7" s="917">
        <v>2</v>
      </c>
      <c r="D7" s="917"/>
      <c r="E7" s="917">
        <v>1</v>
      </c>
      <c r="F7" s="918"/>
    </row>
    <row r="8" spans="1:6" ht="31.5" x14ac:dyDescent="0.25">
      <c r="A8" s="928" t="s">
        <v>537</v>
      </c>
      <c r="B8" s="917"/>
      <c r="C8" s="917">
        <v>260</v>
      </c>
      <c r="D8" s="917"/>
      <c r="E8" s="917">
        <v>497</v>
      </c>
      <c r="F8" s="918"/>
    </row>
    <row r="9" spans="1:6" ht="15.75" x14ac:dyDescent="0.25">
      <c r="A9" s="928" t="s">
        <v>538</v>
      </c>
      <c r="B9" s="917"/>
      <c r="C9" s="917">
        <v>4</v>
      </c>
      <c r="D9" s="917"/>
      <c r="E9" s="917">
        <v>1</v>
      </c>
      <c r="F9" s="918"/>
    </row>
    <row r="10" spans="1:6" ht="15.75" x14ac:dyDescent="0.25">
      <c r="A10" s="928" t="s">
        <v>539</v>
      </c>
      <c r="B10" s="917"/>
      <c r="C10" s="917">
        <v>3</v>
      </c>
      <c r="D10" s="917"/>
      <c r="E10" s="917">
        <v>7</v>
      </c>
      <c r="F10" s="918"/>
    </row>
    <row r="11" spans="1:6" ht="15.75" x14ac:dyDescent="0.25">
      <c r="A11" s="929" t="s">
        <v>540</v>
      </c>
      <c r="B11" s="917"/>
      <c r="C11" s="917">
        <v>6</v>
      </c>
      <c r="D11" s="917"/>
      <c r="E11" s="917">
        <v>3</v>
      </c>
      <c r="F11" s="918"/>
    </row>
    <row r="12" spans="1:6" ht="20.100000000000001" customHeight="1" x14ac:dyDescent="0.25">
      <c r="A12" s="1603" t="s">
        <v>541</v>
      </c>
      <c r="B12" s="1603"/>
      <c r="C12" s="1603"/>
      <c r="D12" s="1603"/>
      <c r="E12" s="1603"/>
      <c r="F12" s="1603"/>
    </row>
    <row r="13" spans="1:6" ht="15.75" x14ac:dyDescent="0.25">
      <c r="A13" s="927" t="s">
        <v>542</v>
      </c>
      <c r="B13" s="919"/>
      <c r="C13" s="919">
        <v>1606</v>
      </c>
      <c r="D13" s="919"/>
      <c r="E13" s="919">
        <v>590</v>
      </c>
      <c r="F13" s="918"/>
    </row>
    <row r="14" spans="1:6" ht="15.75" x14ac:dyDescent="0.25">
      <c r="A14" s="928" t="s">
        <v>543</v>
      </c>
      <c r="B14" s="919"/>
      <c r="C14" s="919">
        <v>9</v>
      </c>
      <c r="D14" s="919"/>
      <c r="E14" s="919">
        <v>5</v>
      </c>
      <c r="F14" s="918"/>
    </row>
    <row r="15" spans="1:6" ht="15.75" x14ac:dyDescent="0.25">
      <c r="A15" s="928" t="s">
        <v>544</v>
      </c>
      <c r="B15" s="919"/>
      <c r="C15" s="919">
        <v>886</v>
      </c>
      <c r="D15" s="919"/>
      <c r="E15" s="919">
        <v>775</v>
      </c>
      <c r="F15" s="918"/>
    </row>
    <row r="16" spans="1:6" ht="15.75" x14ac:dyDescent="0.25">
      <c r="A16" s="928" t="s">
        <v>545</v>
      </c>
      <c r="B16" s="919"/>
      <c r="C16" s="919">
        <v>1733</v>
      </c>
      <c r="D16" s="919"/>
      <c r="E16" s="919">
        <v>2064</v>
      </c>
      <c r="F16" s="918"/>
    </row>
    <row r="17" spans="1:6" ht="15.75" x14ac:dyDescent="0.25">
      <c r="A17" s="929" t="s">
        <v>937</v>
      </c>
      <c r="B17" s="920"/>
      <c r="C17" s="920">
        <v>895</v>
      </c>
      <c r="D17" s="920"/>
      <c r="E17" s="920">
        <v>1446</v>
      </c>
      <c r="F17" s="921"/>
    </row>
    <row r="18" spans="1:6" ht="15.75" x14ac:dyDescent="0.25">
      <c r="A18" s="922"/>
      <c r="B18" s="923"/>
      <c r="C18" s="923"/>
      <c r="D18" s="922"/>
      <c r="E18" s="923"/>
      <c r="F18" s="627"/>
    </row>
    <row r="19" spans="1:6" ht="15.75" x14ac:dyDescent="0.25">
      <c r="A19" s="1601" t="s">
        <v>546</v>
      </c>
      <c r="B19" s="1602"/>
      <c r="C19" s="1602"/>
      <c r="D19" s="1602"/>
      <c r="E19" s="1602"/>
      <c r="F19" s="627"/>
    </row>
  </sheetData>
  <mergeCells count="2">
    <mergeCell ref="A19:E19"/>
    <mergeCell ref="A12:F12"/>
  </mergeCells>
  <printOptions horizontalCentered="1" verticalCentered="1"/>
  <pageMargins left="0.98425196850393704" right="0.39370078740157483" top="0.39370078740157483" bottom="0.39370078740157483" header="0" footer="0.19685039370078741"/>
  <pageSetup orientation="landscape" r:id="rId1"/>
  <headerFooter>
    <oddFooter>&amp;R300</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Q39"/>
  <sheetViews>
    <sheetView showGridLines="0" view="pageBreakPreview" topLeftCell="A10" zoomScaleNormal="80" zoomScaleSheetLayoutView="100" workbookViewId="0">
      <selection activeCell="I8" sqref="I8"/>
    </sheetView>
  </sheetViews>
  <sheetFormatPr baseColWidth="10" defaultColWidth="8" defaultRowHeight="15" x14ac:dyDescent="0.25"/>
  <cols>
    <col min="1" max="1" width="40.625" style="576" customWidth="1"/>
    <col min="2" max="2" width="10.625" style="576" customWidth="1"/>
    <col min="3" max="3" width="3.25" style="576" customWidth="1"/>
    <col min="4" max="4" width="10.625" style="576" customWidth="1"/>
    <col min="5" max="5" width="3.25" style="576" customWidth="1"/>
    <col min="6" max="6" width="10.625" style="576" customWidth="1"/>
    <col min="7" max="7" width="3.25" style="576" customWidth="1"/>
    <col min="8" max="8" width="10.625" style="576" customWidth="1"/>
    <col min="9" max="9" width="3.25" style="576" customWidth="1"/>
    <col min="10" max="10" width="10.625" style="576" customWidth="1"/>
    <col min="11" max="11" width="3.25" style="576" customWidth="1"/>
    <col min="12" max="12" width="10.625" style="576" customWidth="1"/>
    <col min="13" max="13" width="3.25" style="576" customWidth="1"/>
    <col min="14" max="15" width="8" style="576"/>
    <col min="16" max="16" width="8.375" style="576" customWidth="1"/>
    <col min="17" max="16384" width="8" style="576"/>
  </cols>
  <sheetData>
    <row r="1" spans="1:17" ht="18" x14ac:dyDescent="0.25">
      <c r="A1" s="947" t="s">
        <v>547</v>
      </c>
      <c r="B1" s="947"/>
      <c r="C1" s="947"/>
      <c r="D1" s="947"/>
      <c r="E1" s="947"/>
      <c r="F1" s="947"/>
      <c r="G1" s="947"/>
      <c r="H1" s="947"/>
      <c r="I1" s="947"/>
      <c r="J1" s="947"/>
      <c r="K1" s="947"/>
      <c r="L1" s="947"/>
      <c r="M1" s="948" t="s">
        <v>954</v>
      </c>
    </row>
    <row r="2" spans="1:17" ht="18" x14ac:dyDescent="0.25">
      <c r="A2" s="947" t="s">
        <v>1133</v>
      </c>
      <c r="B2" s="947"/>
      <c r="C2" s="947"/>
      <c r="D2" s="947"/>
      <c r="E2" s="947"/>
      <c r="F2" s="947"/>
      <c r="G2" s="947"/>
      <c r="H2" s="947"/>
      <c r="I2" s="947"/>
      <c r="J2" s="947"/>
      <c r="K2" s="947"/>
      <c r="L2" s="947"/>
      <c r="M2" s="948"/>
    </row>
    <row r="3" spans="1:17" ht="18" x14ac:dyDescent="0.25">
      <c r="A3" s="947" t="s">
        <v>533</v>
      </c>
      <c r="B3" s="947"/>
      <c r="C3" s="947"/>
      <c r="D3" s="947"/>
      <c r="E3" s="947"/>
      <c r="F3" s="947"/>
      <c r="G3" s="947"/>
      <c r="H3" s="947"/>
      <c r="I3" s="947"/>
      <c r="J3" s="947"/>
      <c r="K3" s="947"/>
      <c r="L3" s="947"/>
      <c r="M3" s="947"/>
    </row>
    <row r="4" spans="1:17" ht="15" customHeight="1" x14ac:dyDescent="0.25">
      <c r="A4" s="931"/>
      <c r="B4" s="931"/>
      <c r="C4" s="931"/>
      <c r="D4" s="931"/>
      <c r="E4" s="931"/>
      <c r="F4" s="931"/>
      <c r="G4" s="931"/>
      <c r="H4" s="931"/>
      <c r="I4" s="931"/>
      <c r="J4" s="931"/>
      <c r="K4" s="931"/>
      <c r="L4" s="931"/>
      <c r="M4" s="931"/>
    </row>
    <row r="5" spans="1:17" ht="14.25" customHeight="1" x14ac:dyDescent="0.25">
      <c r="A5" s="1606" t="s">
        <v>549</v>
      </c>
      <c r="B5" s="1607" t="s">
        <v>550</v>
      </c>
      <c r="C5" s="1607"/>
      <c r="D5" s="1607"/>
      <c r="E5" s="1607"/>
      <c r="F5" s="1607"/>
      <c r="G5" s="1607"/>
      <c r="H5" s="1607"/>
      <c r="I5" s="1607"/>
      <c r="J5" s="1607"/>
      <c r="K5" s="1607"/>
      <c r="L5" s="1607"/>
      <c r="M5" s="1607"/>
    </row>
    <row r="6" spans="1:17" ht="16.5" customHeight="1" x14ac:dyDescent="0.25">
      <c r="A6" s="1606"/>
      <c r="B6" s="1606" t="s">
        <v>553</v>
      </c>
      <c r="C6" s="1606"/>
      <c r="D6" s="1606"/>
      <c r="E6" s="1606"/>
      <c r="F6" s="1606"/>
      <c r="G6" s="1606"/>
      <c r="H6" s="1606" t="s">
        <v>554</v>
      </c>
      <c r="I6" s="1606"/>
      <c r="J6" s="1606"/>
      <c r="K6" s="1606"/>
      <c r="L6" s="1606"/>
      <c r="M6" s="1606"/>
    </row>
    <row r="7" spans="1:17" ht="14.25" customHeight="1" x14ac:dyDescent="0.25">
      <c r="A7" s="1606"/>
      <c r="B7" s="1606">
        <v>2012</v>
      </c>
      <c r="C7" s="1606"/>
      <c r="D7" s="1606">
        <v>2013</v>
      </c>
      <c r="E7" s="1606"/>
      <c r="F7" s="1606">
        <v>2014</v>
      </c>
      <c r="G7" s="1606"/>
      <c r="H7" s="1606">
        <v>2012</v>
      </c>
      <c r="I7" s="1606"/>
      <c r="J7" s="1606">
        <v>2013</v>
      </c>
      <c r="K7" s="1606"/>
      <c r="L7" s="1606">
        <v>2014</v>
      </c>
      <c r="M7" s="1606"/>
    </row>
    <row r="8" spans="1:17" ht="14.25" customHeight="1" x14ac:dyDescent="0.25">
      <c r="A8" s="949" t="s">
        <v>5</v>
      </c>
      <c r="B8" s="933">
        <f>B9+B18+B23+B28+B29</f>
        <v>4477181</v>
      </c>
      <c r="C8" s="933"/>
      <c r="D8" s="933">
        <f>D9+D18+D23+D28+D29</f>
        <v>4894695</v>
      </c>
      <c r="E8" s="933"/>
      <c r="F8" s="933">
        <f>F9+F18+F23+F28+F29</f>
        <v>5232500</v>
      </c>
      <c r="G8" s="933"/>
      <c r="H8" s="933">
        <f>H9+H18+H23+H28+H29</f>
        <v>1219231</v>
      </c>
      <c r="I8" s="933"/>
      <c r="J8" s="933">
        <f>J9+J18+J23+J28+J29</f>
        <v>1371007</v>
      </c>
      <c r="K8" s="933"/>
      <c r="L8" s="933">
        <f>L9+L18+L23+L28+L29</f>
        <v>1557350</v>
      </c>
      <c r="M8" s="933"/>
      <c r="Q8" s="578"/>
    </row>
    <row r="9" spans="1:17" ht="14.25" customHeight="1" x14ac:dyDescent="0.25">
      <c r="A9" s="934" t="s">
        <v>555</v>
      </c>
      <c r="B9" s="935">
        <f>SUM(B10:B17)</f>
        <v>3983157</v>
      </c>
      <c r="C9" s="935"/>
      <c r="D9" s="935">
        <f>SUM(D10:D17)</f>
        <v>4393020</v>
      </c>
      <c r="E9" s="935"/>
      <c r="F9" s="935">
        <f>SUM(F10:F17)</f>
        <v>4657098</v>
      </c>
      <c r="G9" s="935"/>
      <c r="H9" s="935">
        <f>SUM(H10:H17)</f>
        <v>887209</v>
      </c>
      <c r="I9" s="935"/>
      <c r="J9" s="935">
        <f>SUM(J10:J13)</f>
        <v>1031824</v>
      </c>
      <c r="K9" s="935"/>
      <c r="L9" s="935">
        <f>SUM(L10:L13)</f>
        <v>1122694</v>
      </c>
      <c r="M9" s="935"/>
    </row>
    <row r="10" spans="1:17" ht="14.25" customHeight="1" x14ac:dyDescent="0.25">
      <c r="A10" s="936" t="s">
        <v>556</v>
      </c>
      <c r="B10" s="937">
        <v>978255</v>
      </c>
      <c r="C10" s="937"/>
      <c r="D10" s="937">
        <v>1150438</v>
      </c>
      <c r="E10" s="937"/>
      <c r="F10" s="937">
        <v>1229478</v>
      </c>
      <c r="G10" s="937"/>
      <c r="H10" s="937">
        <v>388612</v>
      </c>
      <c r="I10" s="937"/>
      <c r="J10" s="937">
        <v>459806</v>
      </c>
      <c r="K10" s="937"/>
      <c r="L10" s="937">
        <v>520087</v>
      </c>
      <c r="M10" s="937"/>
    </row>
    <row r="11" spans="1:17" ht="14.25" customHeight="1" x14ac:dyDescent="0.25">
      <c r="A11" s="936" t="s">
        <v>557</v>
      </c>
      <c r="B11" s="937">
        <v>434216</v>
      </c>
      <c r="C11" s="937"/>
      <c r="D11" s="937">
        <v>446821</v>
      </c>
      <c r="E11" s="937"/>
      <c r="F11" s="937">
        <v>472967</v>
      </c>
      <c r="G11" s="937"/>
      <c r="H11" s="937">
        <v>166873</v>
      </c>
      <c r="I11" s="937"/>
      <c r="J11" s="937">
        <v>156070</v>
      </c>
      <c r="K11" s="937"/>
      <c r="L11" s="937">
        <v>182193</v>
      </c>
      <c r="M11" s="937"/>
    </row>
    <row r="12" spans="1:17" ht="31.5" x14ac:dyDescent="0.25">
      <c r="A12" s="936" t="s">
        <v>558</v>
      </c>
      <c r="B12" s="937">
        <v>18064</v>
      </c>
      <c r="C12" s="937"/>
      <c r="D12" s="937">
        <v>19343</v>
      </c>
      <c r="E12" s="937"/>
      <c r="F12" s="937">
        <v>20339</v>
      </c>
      <c r="G12" s="937"/>
      <c r="H12" s="937">
        <v>17626</v>
      </c>
      <c r="I12" s="937"/>
      <c r="J12" s="937">
        <v>18502</v>
      </c>
      <c r="K12" s="937"/>
      <c r="L12" s="937">
        <v>19829</v>
      </c>
      <c r="M12" s="937"/>
    </row>
    <row r="13" spans="1:17" ht="12.75" customHeight="1" x14ac:dyDescent="0.25">
      <c r="A13" s="936" t="s">
        <v>559</v>
      </c>
      <c r="B13" s="937">
        <v>1767160</v>
      </c>
      <c r="C13" s="937"/>
      <c r="D13" s="937">
        <v>1987230</v>
      </c>
      <c r="E13" s="937"/>
      <c r="F13" s="937">
        <v>2023157</v>
      </c>
      <c r="G13" s="937"/>
      <c r="H13" s="937">
        <v>314098</v>
      </c>
      <c r="I13" s="937"/>
      <c r="J13" s="937">
        <v>397446</v>
      </c>
      <c r="K13" s="937"/>
      <c r="L13" s="937">
        <v>400585</v>
      </c>
      <c r="M13" s="937"/>
    </row>
    <row r="14" spans="1:17" ht="12.75" customHeight="1" x14ac:dyDescent="0.25">
      <c r="A14" s="936" t="s">
        <v>938</v>
      </c>
      <c r="B14" s="937">
        <v>160729</v>
      </c>
      <c r="C14" s="937"/>
      <c r="D14" s="937">
        <v>156596</v>
      </c>
      <c r="E14" s="937"/>
      <c r="F14" s="937">
        <v>190219</v>
      </c>
      <c r="G14" s="937"/>
      <c r="H14" s="937" t="s">
        <v>203</v>
      </c>
      <c r="I14" s="937"/>
      <c r="J14" s="937" t="s">
        <v>203</v>
      </c>
      <c r="K14" s="937"/>
      <c r="L14" s="937" t="s">
        <v>203</v>
      </c>
      <c r="M14" s="937"/>
    </row>
    <row r="15" spans="1:17" ht="12.75" customHeight="1" x14ac:dyDescent="0.25">
      <c r="A15" s="936" t="s">
        <v>939</v>
      </c>
      <c r="B15" s="937">
        <v>70933</v>
      </c>
      <c r="C15" s="937"/>
      <c r="D15" s="937">
        <v>73031</v>
      </c>
      <c r="E15" s="937"/>
      <c r="F15" s="937">
        <v>98530</v>
      </c>
      <c r="G15" s="937"/>
      <c r="H15" s="937" t="s">
        <v>203</v>
      </c>
      <c r="I15" s="937"/>
      <c r="J15" s="937" t="s">
        <v>203</v>
      </c>
      <c r="K15" s="937"/>
      <c r="L15" s="937" t="s">
        <v>203</v>
      </c>
      <c r="M15" s="937"/>
    </row>
    <row r="16" spans="1:17" ht="12.75" customHeight="1" x14ac:dyDescent="0.25">
      <c r="A16" s="936" t="s">
        <v>940</v>
      </c>
      <c r="B16" s="937">
        <v>125871</v>
      </c>
      <c r="C16" s="937"/>
      <c r="D16" s="937">
        <v>175232</v>
      </c>
      <c r="E16" s="937"/>
      <c r="F16" s="937">
        <v>228693</v>
      </c>
      <c r="G16" s="937"/>
      <c r="H16" s="937" t="s">
        <v>203</v>
      </c>
      <c r="I16" s="937"/>
      <c r="J16" s="937" t="s">
        <v>203</v>
      </c>
      <c r="K16" s="937"/>
      <c r="L16" s="937" t="s">
        <v>203</v>
      </c>
      <c r="M16" s="937"/>
    </row>
    <row r="17" spans="1:14" ht="12.75" customHeight="1" x14ac:dyDescent="0.25">
      <c r="A17" s="936" t="s">
        <v>941</v>
      </c>
      <c r="B17" s="937">
        <v>427929</v>
      </c>
      <c r="C17" s="937"/>
      <c r="D17" s="937">
        <v>384329</v>
      </c>
      <c r="E17" s="937"/>
      <c r="F17" s="937">
        <v>393715</v>
      </c>
      <c r="G17" s="937"/>
      <c r="H17" s="937" t="s">
        <v>203</v>
      </c>
      <c r="I17" s="937"/>
      <c r="J17" s="937" t="s">
        <v>203</v>
      </c>
      <c r="K17" s="937"/>
      <c r="L17" s="937" t="s">
        <v>203</v>
      </c>
      <c r="M17" s="937"/>
    </row>
    <row r="18" spans="1:14" ht="31.5" x14ac:dyDescent="0.25">
      <c r="A18" s="938" t="s">
        <v>950</v>
      </c>
      <c r="B18" s="939">
        <f>SUM(B19:B22)</f>
        <v>391266</v>
      </c>
      <c r="C18" s="939"/>
      <c r="D18" s="939">
        <f>SUM(D19:D22)</f>
        <v>390217</v>
      </c>
      <c r="E18" s="939"/>
      <c r="F18" s="939">
        <f>SUM(F19:F22)</f>
        <v>457245</v>
      </c>
      <c r="G18" s="939"/>
      <c r="H18" s="939">
        <f>SUM(H19:H22)</f>
        <v>267320</v>
      </c>
      <c r="I18" s="939"/>
      <c r="J18" s="939">
        <f>SUM(J19:J22)</f>
        <v>246801</v>
      </c>
      <c r="K18" s="939"/>
      <c r="L18" s="939">
        <f>SUM(L19:L22)</f>
        <v>342519</v>
      </c>
      <c r="M18" s="939"/>
    </row>
    <row r="19" spans="1:14" ht="12.75" customHeight="1" x14ac:dyDescent="0.25">
      <c r="A19" s="936" t="s">
        <v>561</v>
      </c>
      <c r="B19" s="937">
        <v>216982</v>
      </c>
      <c r="C19" s="937"/>
      <c r="D19" s="937">
        <v>259950</v>
      </c>
      <c r="E19" s="937"/>
      <c r="F19" s="937">
        <v>267472</v>
      </c>
      <c r="G19" s="937"/>
      <c r="H19" s="937">
        <v>169787</v>
      </c>
      <c r="I19" s="937"/>
      <c r="J19" s="937">
        <v>143826</v>
      </c>
      <c r="K19" s="937"/>
      <c r="L19" s="937">
        <v>211563</v>
      </c>
      <c r="M19" s="937"/>
    </row>
    <row r="20" spans="1:14" ht="12.75" customHeight="1" x14ac:dyDescent="0.25">
      <c r="A20" s="936" t="s">
        <v>562</v>
      </c>
      <c r="B20" s="937">
        <v>8020</v>
      </c>
      <c r="C20" s="937"/>
      <c r="D20" s="937">
        <v>9951</v>
      </c>
      <c r="E20" s="937"/>
      <c r="F20" s="937">
        <v>9928</v>
      </c>
      <c r="G20" s="937"/>
      <c r="H20" s="937">
        <v>8020</v>
      </c>
      <c r="I20" s="937"/>
      <c r="J20" s="937">
        <v>6506</v>
      </c>
      <c r="K20" s="937"/>
      <c r="L20" s="937">
        <v>9928</v>
      </c>
      <c r="M20" s="937"/>
    </row>
    <row r="21" spans="1:14" ht="12.75" customHeight="1" x14ac:dyDescent="0.25">
      <c r="A21" s="936" t="s">
        <v>942</v>
      </c>
      <c r="B21" s="937">
        <v>142209</v>
      </c>
      <c r="C21" s="937"/>
      <c r="D21" s="937">
        <v>115435</v>
      </c>
      <c r="E21" s="937"/>
      <c r="F21" s="937">
        <v>171669</v>
      </c>
      <c r="G21" s="937"/>
      <c r="H21" s="937">
        <v>89221</v>
      </c>
      <c r="I21" s="937"/>
      <c r="J21" s="937">
        <v>96469</v>
      </c>
      <c r="K21" s="937"/>
      <c r="L21" s="937">
        <v>121028</v>
      </c>
      <c r="M21" s="937"/>
    </row>
    <row r="22" spans="1:14" ht="12.75" customHeight="1" x14ac:dyDescent="0.25">
      <c r="A22" s="936" t="s">
        <v>563</v>
      </c>
      <c r="B22" s="937">
        <v>24055</v>
      </c>
      <c r="C22" s="937"/>
      <c r="D22" s="937">
        <v>4881</v>
      </c>
      <c r="E22" s="937"/>
      <c r="F22" s="937">
        <v>8176</v>
      </c>
      <c r="G22" s="937"/>
      <c r="H22" s="937">
        <v>292</v>
      </c>
      <c r="I22" s="937"/>
      <c r="J22" s="937">
        <v>0</v>
      </c>
      <c r="K22" s="937"/>
      <c r="L22" s="937">
        <v>0</v>
      </c>
      <c r="M22" s="937"/>
    </row>
    <row r="23" spans="1:14" ht="31.5" x14ac:dyDescent="0.25">
      <c r="A23" s="938" t="s">
        <v>951</v>
      </c>
      <c r="B23" s="939">
        <f>SUM(B24:B27)</f>
        <v>65515</v>
      </c>
      <c r="C23" s="939"/>
      <c r="D23" s="939">
        <f>SUM(D24:D27)</f>
        <v>62195</v>
      </c>
      <c r="E23" s="939"/>
      <c r="F23" s="939">
        <f>SUM(F24:F27)</f>
        <v>74013</v>
      </c>
      <c r="G23" s="939"/>
      <c r="H23" s="939">
        <f>SUM(H24:H27)</f>
        <v>46942</v>
      </c>
      <c r="I23" s="939"/>
      <c r="J23" s="939">
        <f>SUM(J24:J27)</f>
        <v>46021</v>
      </c>
      <c r="K23" s="939"/>
      <c r="L23" s="939">
        <f>SUM(L24:L27)</f>
        <v>59509</v>
      </c>
      <c r="M23" s="939"/>
    </row>
    <row r="24" spans="1:14" ht="12.75" customHeight="1" x14ac:dyDescent="0.25">
      <c r="A24" s="936" t="s">
        <v>561</v>
      </c>
      <c r="B24" s="937">
        <v>54482</v>
      </c>
      <c r="C24" s="937"/>
      <c r="D24" s="937">
        <v>47709</v>
      </c>
      <c r="E24" s="937"/>
      <c r="F24" s="937">
        <v>62164</v>
      </c>
      <c r="G24" s="937"/>
      <c r="H24" s="937">
        <v>45103</v>
      </c>
      <c r="I24" s="937"/>
      <c r="J24" s="937">
        <v>39062</v>
      </c>
      <c r="K24" s="937"/>
      <c r="L24" s="937">
        <v>52290</v>
      </c>
      <c r="M24" s="937"/>
    </row>
    <row r="25" spans="1:14" ht="12.75" customHeight="1" x14ac:dyDescent="0.25">
      <c r="A25" s="936" t="s">
        <v>562</v>
      </c>
      <c r="B25" s="937">
        <v>3639</v>
      </c>
      <c r="C25" s="937"/>
      <c r="D25" s="937">
        <v>5311</v>
      </c>
      <c r="E25" s="937"/>
      <c r="F25" s="937">
        <v>5584</v>
      </c>
      <c r="G25" s="937"/>
      <c r="H25" s="937">
        <v>0</v>
      </c>
      <c r="I25" s="937"/>
      <c r="J25" s="937">
        <v>5311</v>
      </c>
      <c r="K25" s="937"/>
      <c r="L25" s="937">
        <v>5584</v>
      </c>
      <c r="M25" s="937"/>
    </row>
    <row r="26" spans="1:14" ht="12.75" customHeight="1" x14ac:dyDescent="0.25">
      <c r="A26" s="936" t="s">
        <v>942</v>
      </c>
      <c r="B26" s="937">
        <v>4961</v>
      </c>
      <c r="C26" s="937"/>
      <c r="D26" s="937">
        <v>3913</v>
      </c>
      <c r="E26" s="937"/>
      <c r="F26" s="937">
        <v>1773</v>
      </c>
      <c r="G26" s="937"/>
      <c r="H26" s="937">
        <v>1838</v>
      </c>
      <c r="I26" s="937"/>
      <c r="J26" s="937">
        <v>1648</v>
      </c>
      <c r="K26" s="937"/>
      <c r="L26" s="937">
        <v>1635</v>
      </c>
      <c r="M26" s="937"/>
    </row>
    <row r="27" spans="1:14" ht="12.75" customHeight="1" x14ac:dyDescent="0.25">
      <c r="A27" s="936" t="s">
        <v>563</v>
      </c>
      <c r="B27" s="937">
        <v>2433</v>
      </c>
      <c r="C27" s="937"/>
      <c r="D27" s="937">
        <v>5262</v>
      </c>
      <c r="E27" s="937"/>
      <c r="F27" s="937">
        <v>4492</v>
      </c>
      <c r="G27" s="937"/>
      <c r="H27" s="937">
        <v>1</v>
      </c>
      <c r="I27" s="937"/>
      <c r="J27" s="937">
        <v>0</v>
      </c>
      <c r="K27" s="937"/>
      <c r="L27" s="937">
        <v>0</v>
      </c>
      <c r="M27" s="937"/>
      <c r="N27" s="579"/>
    </row>
    <row r="28" spans="1:14" ht="34.5" x14ac:dyDescent="0.25">
      <c r="A28" s="938" t="s">
        <v>943</v>
      </c>
      <c r="B28" s="939">
        <v>18531</v>
      </c>
      <c r="C28" s="939"/>
      <c r="D28" s="939">
        <v>36513</v>
      </c>
      <c r="E28" s="939"/>
      <c r="F28" s="939">
        <v>12892</v>
      </c>
      <c r="G28" s="939"/>
      <c r="H28" s="939">
        <v>1553</v>
      </c>
      <c r="I28" s="939"/>
      <c r="J28" s="939">
        <v>35212</v>
      </c>
      <c r="K28" s="939"/>
      <c r="L28" s="939">
        <v>6328</v>
      </c>
      <c r="M28" s="939"/>
      <c r="N28" s="579"/>
    </row>
    <row r="29" spans="1:14" ht="18.75" x14ac:dyDescent="0.25">
      <c r="A29" s="940" t="s">
        <v>944</v>
      </c>
      <c r="B29" s="941">
        <v>18712</v>
      </c>
      <c r="C29" s="941"/>
      <c r="D29" s="941">
        <v>12750</v>
      </c>
      <c r="E29" s="941"/>
      <c r="F29" s="941">
        <v>31252</v>
      </c>
      <c r="G29" s="941"/>
      <c r="H29" s="941">
        <v>16207</v>
      </c>
      <c r="I29" s="941"/>
      <c r="J29" s="941">
        <v>11149</v>
      </c>
      <c r="K29" s="941"/>
      <c r="L29" s="941">
        <v>26300</v>
      </c>
      <c r="M29" s="941"/>
      <c r="N29" s="579"/>
    </row>
    <row r="30" spans="1:14" ht="15.75" customHeight="1" x14ac:dyDescent="0.25">
      <c r="A30" s="942"/>
      <c r="B30" s="943"/>
      <c r="C30" s="943"/>
      <c r="D30" s="943"/>
      <c r="E30" s="943"/>
      <c r="F30" s="943"/>
      <c r="G30" s="943"/>
      <c r="H30" s="943"/>
      <c r="I30" s="943"/>
      <c r="J30" s="943"/>
      <c r="K30" s="943"/>
      <c r="L30" s="943"/>
      <c r="M30" s="943"/>
      <c r="N30" s="579"/>
    </row>
    <row r="31" spans="1:14" ht="15.75" customHeight="1" x14ac:dyDescent="0.25">
      <c r="A31" s="1605" t="s">
        <v>945</v>
      </c>
      <c r="B31" s="1605"/>
      <c r="C31" s="1605"/>
      <c r="D31" s="1605"/>
      <c r="E31" s="1605"/>
      <c r="F31" s="1605"/>
      <c r="G31" s="1605"/>
      <c r="H31" s="1605"/>
      <c r="I31" s="1605"/>
      <c r="J31" s="1605"/>
      <c r="K31" s="1605"/>
      <c r="L31" s="1605"/>
      <c r="M31" s="1605"/>
      <c r="N31" s="579"/>
    </row>
    <row r="32" spans="1:14" ht="51.75" customHeight="1" x14ac:dyDescent="0.25">
      <c r="A32" s="1604" t="s">
        <v>946</v>
      </c>
      <c r="B32" s="1604"/>
      <c r="C32" s="1604"/>
      <c r="D32" s="1604"/>
      <c r="E32" s="1604"/>
      <c r="F32" s="1604"/>
      <c r="G32" s="1604"/>
      <c r="H32" s="1604"/>
      <c r="I32" s="1604"/>
      <c r="J32" s="1604"/>
      <c r="K32" s="1604"/>
      <c r="L32" s="1604"/>
      <c r="M32" s="1604"/>
      <c r="N32" s="579"/>
    </row>
    <row r="33" spans="1:14" ht="15.75" customHeight="1" x14ac:dyDescent="0.25">
      <c r="A33" s="1604" t="s">
        <v>947</v>
      </c>
      <c r="B33" s="1604"/>
      <c r="C33" s="1604"/>
      <c r="D33" s="1604"/>
      <c r="E33" s="1604"/>
      <c r="F33" s="1604"/>
      <c r="G33" s="1604"/>
      <c r="H33" s="1604"/>
      <c r="I33" s="1604"/>
      <c r="J33" s="1604"/>
      <c r="K33" s="1604"/>
      <c r="L33" s="1604"/>
      <c r="M33" s="1604"/>
    </row>
    <row r="34" spans="1:14" ht="34.5" customHeight="1" x14ac:dyDescent="0.25">
      <c r="A34" s="1604" t="s">
        <v>948</v>
      </c>
      <c r="B34" s="1604"/>
      <c r="C34" s="1604"/>
      <c r="D34" s="1604"/>
      <c r="E34" s="1604"/>
      <c r="F34" s="1604"/>
      <c r="G34" s="1604"/>
      <c r="H34" s="1604"/>
      <c r="I34" s="1604"/>
      <c r="J34" s="1604"/>
      <c r="K34" s="1604"/>
      <c r="L34" s="1604"/>
      <c r="M34" s="1604"/>
    </row>
    <row r="35" spans="1:14" ht="15" customHeight="1" x14ac:dyDescent="0.25">
      <c r="A35" s="1604" t="s">
        <v>949</v>
      </c>
      <c r="B35" s="1604"/>
      <c r="C35" s="1604"/>
      <c r="D35" s="1604"/>
      <c r="E35" s="1604"/>
      <c r="F35" s="1604"/>
      <c r="G35" s="1604"/>
      <c r="H35" s="1604"/>
      <c r="I35" s="1604"/>
      <c r="J35" s="1604"/>
      <c r="K35" s="1604"/>
      <c r="L35" s="1604"/>
      <c r="M35" s="1604"/>
    </row>
    <row r="36" spans="1:14" ht="14.25" customHeight="1" x14ac:dyDescent="0.25">
      <c r="A36" s="946" t="s">
        <v>566</v>
      </c>
      <c r="B36" s="946"/>
      <c r="C36" s="946"/>
      <c r="D36" s="946"/>
      <c r="E36" s="946"/>
      <c r="F36" s="946"/>
      <c r="G36" s="946"/>
      <c r="H36" s="946"/>
      <c r="I36" s="946"/>
      <c r="J36" s="946"/>
      <c r="K36" s="946"/>
      <c r="L36" s="946"/>
      <c r="M36" s="946"/>
    </row>
    <row r="37" spans="1:14" ht="31.5" customHeight="1" x14ac:dyDescent="0.25">
      <c r="A37" s="1604" t="s">
        <v>565</v>
      </c>
      <c r="B37" s="1604"/>
      <c r="C37" s="1604"/>
      <c r="D37" s="1604"/>
      <c r="E37" s="1604"/>
      <c r="F37" s="1604"/>
      <c r="G37" s="1604"/>
      <c r="H37" s="1604"/>
      <c r="I37" s="1604"/>
      <c r="J37" s="1604"/>
      <c r="K37" s="1604"/>
      <c r="L37" s="1604"/>
      <c r="M37" s="1604"/>
      <c r="N37" s="579"/>
    </row>
    <row r="38" spans="1:14" ht="15.75" x14ac:dyDescent="0.25">
      <c r="A38" s="1604" t="s">
        <v>567</v>
      </c>
      <c r="B38" s="1604"/>
      <c r="C38" s="1604"/>
      <c r="D38" s="1604"/>
      <c r="E38" s="1604"/>
      <c r="F38" s="1604"/>
      <c r="G38" s="1604"/>
      <c r="H38" s="1604"/>
      <c r="I38" s="1604"/>
      <c r="J38" s="1604"/>
      <c r="K38" s="1604"/>
      <c r="L38" s="1604"/>
      <c r="M38" s="1604"/>
    </row>
    <row r="39" spans="1:14" x14ac:dyDescent="0.25">
      <c r="A39" s="580"/>
      <c r="B39" s="580"/>
      <c r="C39" s="580"/>
      <c r="D39" s="580"/>
      <c r="E39" s="580"/>
      <c r="F39" s="580"/>
      <c r="G39" s="580"/>
      <c r="H39" s="580"/>
      <c r="I39" s="580"/>
      <c r="J39" s="580"/>
      <c r="K39" s="580"/>
      <c r="L39" s="580"/>
      <c r="M39" s="580"/>
    </row>
  </sheetData>
  <mergeCells count="17">
    <mergeCell ref="A5:A7"/>
    <mergeCell ref="B5:M5"/>
    <mergeCell ref="B6:G6"/>
    <mergeCell ref="H6:M6"/>
    <mergeCell ref="D7:E7"/>
    <mergeCell ref="F7:G7"/>
    <mergeCell ref="H7:I7"/>
    <mergeCell ref="J7:K7"/>
    <mergeCell ref="L7:M7"/>
    <mergeCell ref="B7:C7"/>
    <mergeCell ref="A34:M34"/>
    <mergeCell ref="A35:M35"/>
    <mergeCell ref="A38:M38"/>
    <mergeCell ref="A37:M37"/>
    <mergeCell ref="A31:M31"/>
    <mergeCell ref="A32:M32"/>
    <mergeCell ref="A33:M33"/>
  </mergeCells>
  <printOptions horizontalCentered="1" verticalCentered="1"/>
  <pageMargins left="0.98425196850393704" right="0.39370078740157483" top="0.39370078740157483" bottom="0.39370078740157483" header="0" footer="0.19685039370078741"/>
  <pageSetup scale="80" orientation="landscape" r:id="rId1"/>
  <headerFooter>
    <oddFooter>&amp;L301</oddFooter>
  </headerFooter>
  <ignoredErrors>
    <ignoredError sqref="B23 F23 H23 J23 L23" formulaRange="1"/>
  </ignoredError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39"/>
  <sheetViews>
    <sheetView showGridLines="0" view="pageBreakPreview" zoomScaleNormal="80" zoomScaleSheetLayoutView="100" workbookViewId="0">
      <selection activeCell="I8" sqref="I8"/>
    </sheetView>
  </sheetViews>
  <sheetFormatPr baseColWidth="10" defaultColWidth="8" defaultRowHeight="15" x14ac:dyDescent="0.25"/>
  <cols>
    <col min="1" max="1" width="40.625" style="576" customWidth="1"/>
    <col min="2" max="2" width="3.25" style="576" customWidth="1"/>
    <col min="3" max="3" width="10.625" style="576" customWidth="1"/>
    <col min="4" max="4" width="3.25" style="576" customWidth="1"/>
    <col min="5" max="5" width="10.625" style="576" customWidth="1"/>
    <col min="6" max="6" width="3.25" style="576" customWidth="1"/>
    <col min="7" max="7" width="10.625" style="576" customWidth="1"/>
    <col min="8" max="8" width="3.25" style="576" customWidth="1"/>
    <col min="9" max="9" width="10.625" style="576" customWidth="1"/>
    <col min="10" max="10" width="3.25" style="576" customWidth="1"/>
    <col min="11" max="11" width="10.625" style="576" customWidth="1"/>
    <col min="12" max="12" width="3.25" style="576" customWidth="1"/>
    <col min="13" max="13" width="10.625" style="576" customWidth="1"/>
    <col min="14" max="14" width="3.25" style="576" customWidth="1"/>
    <col min="15" max="16" width="8" style="576"/>
    <col min="17" max="17" width="8.375" style="576" customWidth="1"/>
    <col min="18" max="16384" width="8" style="576"/>
  </cols>
  <sheetData>
    <row r="1" spans="1:18" ht="15.75" customHeight="1" x14ac:dyDescent="0.25">
      <c r="A1" s="947" t="s">
        <v>547</v>
      </c>
      <c r="B1" s="947"/>
      <c r="C1" s="977"/>
      <c r="D1" s="977"/>
      <c r="E1" s="977"/>
      <c r="F1" s="977"/>
      <c r="G1" s="977"/>
      <c r="H1" s="977"/>
      <c r="I1" s="599"/>
      <c r="J1" s="599"/>
      <c r="K1" s="599"/>
      <c r="L1" s="599"/>
      <c r="M1" s="599"/>
      <c r="N1" s="948" t="s">
        <v>955</v>
      </c>
    </row>
    <row r="2" spans="1:18" ht="15.75" customHeight="1" x14ac:dyDescent="0.25">
      <c r="A2" s="947" t="s">
        <v>1134</v>
      </c>
      <c r="B2" s="947"/>
      <c r="C2" s="977"/>
      <c r="D2" s="977"/>
      <c r="E2" s="977"/>
      <c r="F2" s="977"/>
      <c r="G2" s="977"/>
      <c r="H2" s="977"/>
      <c r="I2" s="599"/>
      <c r="J2" s="599"/>
      <c r="K2" s="599"/>
      <c r="L2" s="599"/>
      <c r="M2" s="599"/>
      <c r="N2" s="599"/>
    </row>
    <row r="3" spans="1:18" ht="15.75" customHeight="1" x14ac:dyDescent="0.25">
      <c r="A3" s="947" t="s">
        <v>533</v>
      </c>
      <c r="B3" s="947"/>
      <c r="C3" s="977"/>
      <c r="D3" s="977"/>
      <c r="E3" s="977"/>
      <c r="F3" s="977"/>
      <c r="G3" s="977"/>
      <c r="H3" s="977"/>
      <c r="I3" s="977"/>
      <c r="J3" s="977"/>
      <c r="K3" s="977"/>
      <c r="L3" s="977"/>
      <c r="M3" s="977"/>
      <c r="N3" s="977"/>
    </row>
    <row r="4" spans="1:18" ht="9" customHeight="1" x14ac:dyDescent="0.25">
      <c r="A4" s="931"/>
      <c r="B4" s="931"/>
      <c r="C4" s="931"/>
      <c r="D4" s="931"/>
      <c r="E4" s="931"/>
      <c r="F4" s="931"/>
      <c r="G4" s="931"/>
      <c r="H4" s="931"/>
      <c r="I4" s="931"/>
      <c r="J4" s="931"/>
      <c r="K4" s="931"/>
      <c r="L4" s="931"/>
      <c r="M4" s="931"/>
      <c r="N4" s="931"/>
    </row>
    <row r="5" spans="1:18" ht="14.25" customHeight="1" x14ac:dyDescent="0.25">
      <c r="A5" s="1606" t="s">
        <v>549</v>
      </c>
      <c r="B5" s="967"/>
      <c r="C5" s="1607" t="s">
        <v>551</v>
      </c>
      <c r="D5" s="1607"/>
      <c r="E5" s="1607"/>
      <c r="F5" s="1607"/>
      <c r="G5" s="1607"/>
      <c r="H5" s="1607"/>
      <c r="I5" s="1607"/>
      <c r="J5" s="1607"/>
      <c r="K5" s="1607"/>
      <c r="L5" s="1607"/>
      <c r="M5" s="1607"/>
      <c r="N5" s="1607"/>
    </row>
    <row r="6" spans="1:18" ht="16.5" customHeight="1" x14ac:dyDescent="0.25">
      <c r="A6" s="1606"/>
      <c r="B6" s="968"/>
      <c r="C6" s="1606" t="s">
        <v>553</v>
      </c>
      <c r="D6" s="1606"/>
      <c r="E6" s="1606"/>
      <c r="F6" s="1606"/>
      <c r="G6" s="1606"/>
      <c r="H6" s="1606"/>
      <c r="I6" s="1606" t="s">
        <v>554</v>
      </c>
      <c r="J6" s="1606"/>
      <c r="K6" s="1606"/>
      <c r="L6" s="1606"/>
      <c r="M6" s="1606"/>
      <c r="N6" s="1606"/>
    </row>
    <row r="7" spans="1:18" ht="14.25" customHeight="1" x14ac:dyDescent="0.25">
      <c r="A7" s="1606"/>
      <c r="B7" s="969"/>
      <c r="C7" s="970">
        <v>2012</v>
      </c>
      <c r="D7" s="970"/>
      <c r="E7" s="971">
        <v>2013</v>
      </c>
      <c r="F7" s="932"/>
      <c r="G7" s="971">
        <v>2014</v>
      </c>
      <c r="H7" s="932"/>
      <c r="I7" s="971">
        <v>2012</v>
      </c>
      <c r="J7" s="971"/>
      <c r="K7" s="971">
        <v>2013</v>
      </c>
      <c r="L7" s="970"/>
      <c r="M7" s="971">
        <v>2014</v>
      </c>
      <c r="N7" s="970"/>
    </row>
    <row r="8" spans="1:18" ht="14.25" customHeight="1" x14ac:dyDescent="0.25">
      <c r="A8" s="949" t="s">
        <v>5</v>
      </c>
      <c r="B8" s="933"/>
      <c r="C8" s="933">
        <f>C9+C18+C23+C28+C29</f>
        <v>83082</v>
      </c>
      <c r="D8" s="933"/>
      <c r="E8" s="933">
        <f>E9+E18+E23+E28+E29</f>
        <v>102124</v>
      </c>
      <c r="F8" s="933"/>
      <c r="G8" s="933">
        <f>G9+G18+G23+G28+G29</f>
        <v>129861</v>
      </c>
      <c r="H8" s="933"/>
      <c r="I8" s="933">
        <f>I9+I18+I23+I28+I29</f>
        <v>22098</v>
      </c>
      <c r="J8" s="933"/>
      <c r="K8" s="933">
        <f>K9+K18+K23+K28+K29</f>
        <v>27816</v>
      </c>
      <c r="L8" s="933"/>
      <c r="M8" s="933">
        <f>M9+M18+M23+M28+M29</f>
        <v>39593</v>
      </c>
      <c r="N8" s="933"/>
      <c r="R8" s="578"/>
    </row>
    <row r="9" spans="1:18" ht="14.25" customHeight="1" x14ac:dyDescent="0.25">
      <c r="A9" s="934" t="s">
        <v>555</v>
      </c>
      <c r="B9" s="935"/>
      <c r="C9" s="935">
        <f>SUM(C10:C17)</f>
        <v>69459</v>
      </c>
      <c r="D9" s="935"/>
      <c r="E9" s="972">
        <f>SUM(E10:E17)</f>
        <v>88336</v>
      </c>
      <c r="F9" s="972"/>
      <c r="G9" s="972">
        <f>SUM(G10:G17)</f>
        <v>111060</v>
      </c>
      <c r="H9" s="972"/>
      <c r="I9" s="935">
        <f>SUM(I10:I13)</f>
        <v>13056</v>
      </c>
      <c r="J9" s="935"/>
      <c r="K9" s="972">
        <f>SUM(K10:K17)</f>
        <v>16168</v>
      </c>
      <c r="L9" s="972"/>
      <c r="M9" s="972">
        <f>SUM(M10:M17)</f>
        <v>23961</v>
      </c>
      <c r="N9" s="972"/>
    </row>
    <row r="10" spans="1:18" ht="14.25" customHeight="1" x14ac:dyDescent="0.25">
      <c r="A10" s="936" t="s">
        <v>556</v>
      </c>
      <c r="B10" s="937"/>
      <c r="C10" s="937">
        <v>11590</v>
      </c>
      <c r="D10" s="937"/>
      <c r="E10" s="973">
        <v>20211</v>
      </c>
      <c r="F10" s="973"/>
      <c r="G10" s="973">
        <v>23772</v>
      </c>
      <c r="H10" s="973"/>
      <c r="I10" s="937">
        <v>4068</v>
      </c>
      <c r="J10" s="937"/>
      <c r="K10" s="973">
        <v>5838</v>
      </c>
      <c r="L10" s="973"/>
      <c r="M10" s="973">
        <v>9197</v>
      </c>
      <c r="N10" s="973"/>
    </row>
    <row r="11" spans="1:18" ht="14.25" customHeight="1" x14ac:dyDescent="0.25">
      <c r="A11" s="936" t="s">
        <v>557</v>
      </c>
      <c r="B11" s="937"/>
      <c r="C11" s="937">
        <v>7862</v>
      </c>
      <c r="D11" s="937"/>
      <c r="E11" s="973">
        <v>8557</v>
      </c>
      <c r="F11" s="973"/>
      <c r="G11" s="973">
        <v>11705</v>
      </c>
      <c r="H11" s="973"/>
      <c r="I11" s="937">
        <v>3671</v>
      </c>
      <c r="J11" s="937"/>
      <c r="K11" s="973">
        <v>3803</v>
      </c>
      <c r="L11" s="973"/>
      <c r="M11" s="973">
        <v>5413</v>
      </c>
      <c r="N11" s="973"/>
    </row>
    <row r="12" spans="1:18" ht="31.5" x14ac:dyDescent="0.25">
      <c r="A12" s="936" t="s">
        <v>558</v>
      </c>
      <c r="B12" s="937"/>
      <c r="C12" s="937">
        <v>824</v>
      </c>
      <c r="D12" s="937"/>
      <c r="E12" s="973">
        <v>832</v>
      </c>
      <c r="F12" s="973"/>
      <c r="G12" s="973">
        <v>874</v>
      </c>
      <c r="H12" s="973"/>
      <c r="I12" s="937">
        <v>803</v>
      </c>
      <c r="J12" s="937"/>
      <c r="K12" s="973">
        <v>816</v>
      </c>
      <c r="L12" s="973"/>
      <c r="M12" s="973">
        <v>863</v>
      </c>
      <c r="N12" s="973"/>
    </row>
    <row r="13" spans="1:18" ht="12.75" customHeight="1" x14ac:dyDescent="0.25">
      <c r="A13" s="936" t="s">
        <v>559</v>
      </c>
      <c r="B13" s="937"/>
      <c r="C13" s="937">
        <v>30191</v>
      </c>
      <c r="D13" s="937"/>
      <c r="E13" s="973">
        <v>37405</v>
      </c>
      <c r="F13" s="973"/>
      <c r="G13" s="973">
        <v>50503</v>
      </c>
      <c r="H13" s="973"/>
      <c r="I13" s="937">
        <v>4514</v>
      </c>
      <c r="J13" s="937"/>
      <c r="K13" s="973">
        <v>5711</v>
      </c>
      <c r="L13" s="973"/>
      <c r="M13" s="973">
        <v>8488</v>
      </c>
      <c r="N13" s="973"/>
    </row>
    <row r="14" spans="1:18" ht="12.75" customHeight="1" x14ac:dyDescent="0.25">
      <c r="A14" s="936" t="s">
        <v>938</v>
      </c>
      <c r="B14" s="937"/>
      <c r="C14" s="937">
        <v>6182</v>
      </c>
      <c r="D14" s="937"/>
      <c r="E14" s="973">
        <v>4507</v>
      </c>
      <c r="F14" s="973"/>
      <c r="G14" s="973">
        <v>5247</v>
      </c>
      <c r="H14" s="973"/>
      <c r="I14" s="937" t="s">
        <v>203</v>
      </c>
      <c r="J14" s="937"/>
      <c r="K14" s="973" t="s">
        <v>203</v>
      </c>
      <c r="L14" s="973"/>
      <c r="M14" s="973" t="s">
        <v>203</v>
      </c>
      <c r="N14" s="973"/>
    </row>
    <row r="15" spans="1:18" ht="12.75" customHeight="1" x14ac:dyDescent="0.25">
      <c r="A15" s="936" t="s">
        <v>939</v>
      </c>
      <c r="B15" s="937"/>
      <c r="C15" s="937">
        <v>669</v>
      </c>
      <c r="D15" s="937"/>
      <c r="E15" s="973">
        <v>850</v>
      </c>
      <c r="F15" s="973"/>
      <c r="G15" s="973">
        <v>913</v>
      </c>
      <c r="H15" s="973"/>
      <c r="I15" s="937" t="s">
        <v>203</v>
      </c>
      <c r="J15" s="937"/>
      <c r="K15" s="973" t="s">
        <v>203</v>
      </c>
      <c r="L15" s="973"/>
      <c r="M15" s="973" t="s">
        <v>203</v>
      </c>
      <c r="N15" s="973"/>
    </row>
    <row r="16" spans="1:18" ht="12.75" customHeight="1" x14ac:dyDescent="0.25">
      <c r="A16" s="936" t="s">
        <v>940</v>
      </c>
      <c r="B16" s="937"/>
      <c r="C16" s="937">
        <v>2407</v>
      </c>
      <c r="D16" s="937"/>
      <c r="E16" s="973">
        <v>6467</v>
      </c>
      <c r="F16" s="973"/>
      <c r="G16" s="973">
        <v>7820</v>
      </c>
      <c r="H16" s="973"/>
      <c r="I16" s="937" t="s">
        <v>203</v>
      </c>
      <c r="J16" s="937"/>
      <c r="K16" s="973" t="s">
        <v>203</v>
      </c>
      <c r="L16" s="973"/>
      <c r="M16" s="973" t="s">
        <v>203</v>
      </c>
      <c r="N16" s="973"/>
    </row>
    <row r="17" spans="1:15" ht="12.75" customHeight="1" x14ac:dyDescent="0.25">
      <c r="A17" s="936" t="s">
        <v>941</v>
      </c>
      <c r="B17" s="937"/>
      <c r="C17" s="937">
        <v>9734</v>
      </c>
      <c r="D17" s="937"/>
      <c r="E17" s="973">
        <v>9507</v>
      </c>
      <c r="F17" s="973"/>
      <c r="G17" s="973">
        <v>10226</v>
      </c>
      <c r="H17" s="973"/>
      <c r="I17" s="937" t="s">
        <v>203</v>
      </c>
      <c r="J17" s="937"/>
      <c r="K17" s="973" t="s">
        <v>203</v>
      </c>
      <c r="L17" s="973"/>
      <c r="M17" s="973" t="s">
        <v>203</v>
      </c>
      <c r="N17" s="973"/>
    </row>
    <row r="18" spans="1:15" ht="31.5" x14ac:dyDescent="0.25">
      <c r="A18" s="938" t="s">
        <v>952</v>
      </c>
      <c r="B18" s="939"/>
      <c r="C18" s="939">
        <f>SUM(C19:C22)</f>
        <v>8530</v>
      </c>
      <c r="D18" s="939">
        <f>SUM(D19:D22)</f>
        <v>0</v>
      </c>
      <c r="E18" s="974">
        <f>SUM(E19:E22)</f>
        <v>10891</v>
      </c>
      <c r="F18" s="974"/>
      <c r="G18" s="974">
        <f>SUM(G19:G22)</f>
        <v>14520</v>
      </c>
      <c r="H18" s="974"/>
      <c r="I18" s="939">
        <f>SUM(I19:I22)</f>
        <v>5193</v>
      </c>
      <c r="J18" s="939">
        <f>SUM(J19:J22)</f>
        <v>0</v>
      </c>
      <c r="K18" s="974">
        <f>SUM(K19:K22)</f>
        <v>9067</v>
      </c>
      <c r="L18" s="974"/>
      <c r="M18" s="974">
        <f>SUM(M19:M22)</f>
        <v>11534</v>
      </c>
      <c r="N18" s="974"/>
    </row>
    <row r="19" spans="1:15" ht="12.75" customHeight="1" x14ac:dyDescent="0.25">
      <c r="A19" s="936" t="s">
        <v>561</v>
      </c>
      <c r="B19" s="937"/>
      <c r="C19" s="937">
        <v>4702</v>
      </c>
      <c r="D19" s="937"/>
      <c r="E19" s="973">
        <v>8241</v>
      </c>
      <c r="F19" s="973"/>
      <c r="G19" s="973">
        <v>10328</v>
      </c>
      <c r="H19" s="973"/>
      <c r="I19" s="937">
        <v>3817</v>
      </c>
      <c r="J19" s="937"/>
      <c r="K19" s="973">
        <v>6627</v>
      </c>
      <c r="L19" s="973"/>
      <c r="M19" s="973">
        <v>8511</v>
      </c>
      <c r="N19" s="973"/>
    </row>
    <row r="20" spans="1:15" ht="12.75" customHeight="1" x14ac:dyDescent="0.25">
      <c r="A20" s="936" t="s">
        <v>562</v>
      </c>
      <c r="B20" s="937"/>
      <c r="C20" s="937">
        <v>132</v>
      </c>
      <c r="D20" s="937"/>
      <c r="E20" s="973">
        <v>207</v>
      </c>
      <c r="F20" s="973"/>
      <c r="G20" s="973">
        <v>209</v>
      </c>
      <c r="H20" s="973"/>
      <c r="I20" s="937">
        <v>132</v>
      </c>
      <c r="J20" s="937"/>
      <c r="K20" s="973">
        <v>207</v>
      </c>
      <c r="L20" s="973"/>
      <c r="M20" s="973">
        <v>209</v>
      </c>
      <c r="N20" s="973"/>
    </row>
    <row r="21" spans="1:15" ht="12.75" customHeight="1" x14ac:dyDescent="0.25">
      <c r="A21" s="936" t="s">
        <v>942</v>
      </c>
      <c r="B21" s="937"/>
      <c r="C21" s="937">
        <v>3565</v>
      </c>
      <c r="D21" s="937"/>
      <c r="E21" s="973">
        <v>2305</v>
      </c>
      <c r="F21" s="973"/>
      <c r="G21" s="973">
        <v>3768</v>
      </c>
      <c r="H21" s="973"/>
      <c r="I21" s="937">
        <v>1221</v>
      </c>
      <c r="J21" s="937"/>
      <c r="K21" s="973">
        <v>2233</v>
      </c>
      <c r="L21" s="973"/>
      <c r="M21" s="973">
        <v>2814</v>
      </c>
      <c r="N21" s="973"/>
    </row>
    <row r="22" spans="1:15" ht="12.75" customHeight="1" x14ac:dyDescent="0.25">
      <c r="A22" s="936" t="s">
        <v>563</v>
      </c>
      <c r="B22" s="937"/>
      <c r="C22" s="937">
        <v>131</v>
      </c>
      <c r="D22" s="937"/>
      <c r="E22" s="973">
        <v>138</v>
      </c>
      <c r="F22" s="973"/>
      <c r="G22" s="973">
        <v>215</v>
      </c>
      <c r="H22" s="973"/>
      <c r="I22" s="937">
        <v>23</v>
      </c>
      <c r="J22" s="937"/>
      <c r="K22" s="975">
        <v>0</v>
      </c>
      <c r="L22" s="975"/>
      <c r="M22" s="975">
        <v>0</v>
      </c>
      <c r="N22" s="975"/>
    </row>
    <row r="23" spans="1:15" ht="31.5" x14ac:dyDescent="0.25">
      <c r="A23" s="938" t="s">
        <v>953</v>
      </c>
      <c r="B23" s="939"/>
      <c r="C23" s="939">
        <f>SUM(C24:C27)</f>
        <v>638</v>
      </c>
      <c r="D23" s="939"/>
      <c r="E23" s="976">
        <f>SUM(E24:E27)</f>
        <v>1681</v>
      </c>
      <c r="F23" s="976"/>
      <c r="G23" s="976">
        <f>SUM(G24:G27)</f>
        <v>4190</v>
      </c>
      <c r="H23" s="976"/>
      <c r="I23" s="939">
        <f>SUM(I24:I27)</f>
        <v>609</v>
      </c>
      <c r="J23" s="939"/>
      <c r="K23" s="939">
        <f>SUM(K24:K27)</f>
        <v>1606</v>
      </c>
      <c r="L23" s="939"/>
      <c r="M23" s="939">
        <f>SUM(M24:M27)</f>
        <v>4020</v>
      </c>
      <c r="N23" s="939"/>
    </row>
    <row r="24" spans="1:15" ht="12.75" customHeight="1" x14ac:dyDescent="0.25">
      <c r="A24" s="936" t="s">
        <v>561</v>
      </c>
      <c r="B24" s="937"/>
      <c r="C24" s="937">
        <v>609</v>
      </c>
      <c r="D24" s="937"/>
      <c r="E24" s="937">
        <v>1524</v>
      </c>
      <c r="F24" s="937"/>
      <c r="G24" s="937">
        <v>3923</v>
      </c>
      <c r="H24" s="937"/>
      <c r="I24" s="937">
        <v>580</v>
      </c>
      <c r="J24" s="937"/>
      <c r="K24" s="937">
        <v>1449</v>
      </c>
      <c r="L24" s="937"/>
      <c r="M24" s="937">
        <v>3753</v>
      </c>
      <c r="N24" s="937"/>
    </row>
    <row r="25" spans="1:15" ht="12.75" customHeight="1" x14ac:dyDescent="0.25">
      <c r="A25" s="936" t="s">
        <v>562</v>
      </c>
      <c r="B25" s="937"/>
      <c r="C25" s="937">
        <v>29</v>
      </c>
      <c r="D25" s="937"/>
      <c r="E25" s="937">
        <v>157</v>
      </c>
      <c r="F25" s="937"/>
      <c r="G25" s="937">
        <v>267</v>
      </c>
      <c r="H25" s="937"/>
      <c r="I25" s="937">
        <v>29</v>
      </c>
      <c r="J25" s="937"/>
      <c r="K25" s="937">
        <v>157</v>
      </c>
      <c r="L25" s="937"/>
      <c r="M25" s="937">
        <v>267</v>
      </c>
      <c r="N25" s="937"/>
    </row>
    <row r="26" spans="1:15" ht="12.75" customHeight="1" x14ac:dyDescent="0.25">
      <c r="A26" s="936" t="s">
        <v>942</v>
      </c>
      <c r="B26" s="937"/>
      <c r="C26" s="937">
        <v>0</v>
      </c>
      <c r="D26" s="937"/>
      <c r="E26" s="937">
        <v>0</v>
      </c>
      <c r="F26" s="937"/>
      <c r="G26" s="937">
        <v>0</v>
      </c>
      <c r="H26" s="937"/>
      <c r="I26" s="937">
        <v>0</v>
      </c>
      <c r="J26" s="937"/>
      <c r="K26" s="937">
        <v>0</v>
      </c>
      <c r="L26" s="937"/>
      <c r="M26" s="937">
        <v>0</v>
      </c>
      <c r="N26" s="937"/>
    </row>
    <row r="27" spans="1:15" ht="12.75" customHeight="1" x14ac:dyDescent="0.25">
      <c r="A27" s="936" t="s">
        <v>563</v>
      </c>
      <c r="B27" s="937"/>
      <c r="C27" s="937">
        <v>0</v>
      </c>
      <c r="D27" s="937"/>
      <c r="E27" s="937">
        <v>0</v>
      </c>
      <c r="F27" s="937"/>
      <c r="G27" s="937">
        <v>0</v>
      </c>
      <c r="H27" s="937"/>
      <c r="I27" s="937">
        <v>0</v>
      </c>
      <c r="J27" s="937"/>
      <c r="K27" s="937">
        <v>0</v>
      </c>
      <c r="L27" s="937"/>
      <c r="M27" s="937">
        <v>0</v>
      </c>
      <c r="N27" s="937"/>
      <c r="O27" s="579"/>
    </row>
    <row r="28" spans="1:15" ht="34.5" x14ac:dyDescent="0.25">
      <c r="A28" s="938" t="s">
        <v>943</v>
      </c>
      <c r="B28" s="939"/>
      <c r="C28" s="939">
        <v>0</v>
      </c>
      <c r="D28" s="939"/>
      <c r="E28" s="939">
        <v>0</v>
      </c>
      <c r="F28" s="939"/>
      <c r="G28" s="939">
        <v>0</v>
      </c>
      <c r="H28" s="939"/>
      <c r="I28" s="939">
        <v>0</v>
      </c>
      <c r="J28" s="939"/>
      <c r="K28" s="939">
        <v>0</v>
      </c>
      <c r="L28" s="939"/>
      <c r="M28" s="939">
        <v>0</v>
      </c>
      <c r="N28" s="939"/>
      <c r="O28" s="579"/>
    </row>
    <row r="29" spans="1:15" ht="18.75" x14ac:dyDescent="0.25">
      <c r="A29" s="940" t="s">
        <v>944</v>
      </c>
      <c r="B29" s="941"/>
      <c r="C29" s="941">
        <v>4455</v>
      </c>
      <c r="D29" s="941"/>
      <c r="E29" s="941">
        <v>1216</v>
      </c>
      <c r="F29" s="941"/>
      <c r="G29" s="941">
        <v>91</v>
      </c>
      <c r="H29" s="941"/>
      <c r="I29" s="941">
        <v>3240</v>
      </c>
      <c r="J29" s="941"/>
      <c r="K29" s="941">
        <v>975</v>
      </c>
      <c r="L29" s="941"/>
      <c r="M29" s="941">
        <v>78</v>
      </c>
      <c r="N29" s="941"/>
      <c r="O29" s="579"/>
    </row>
    <row r="30" spans="1:15" ht="15.75" customHeight="1" x14ac:dyDescent="0.25">
      <c r="A30" s="942"/>
      <c r="B30" s="943"/>
      <c r="C30" s="943"/>
      <c r="D30" s="943"/>
      <c r="E30" s="943"/>
      <c r="F30" s="943"/>
      <c r="G30" s="943"/>
      <c r="H30" s="943"/>
      <c r="I30" s="943"/>
      <c r="J30" s="943"/>
      <c r="K30" s="943"/>
      <c r="L30" s="943"/>
      <c r="M30" s="943"/>
      <c r="N30" s="943"/>
      <c r="O30" s="579"/>
    </row>
    <row r="31" spans="1:15" ht="13.5" customHeight="1" x14ac:dyDescent="0.25">
      <c r="A31" s="1605" t="s">
        <v>945</v>
      </c>
      <c r="B31" s="1605"/>
      <c r="C31" s="1605"/>
      <c r="D31" s="1605"/>
      <c r="E31" s="1605"/>
      <c r="F31" s="1605"/>
      <c r="G31" s="1605"/>
      <c r="H31" s="1605"/>
      <c r="I31" s="1605"/>
      <c r="J31" s="1605"/>
      <c r="K31" s="1605"/>
      <c r="L31" s="1605"/>
      <c r="M31" s="1605"/>
      <c r="N31" s="1605"/>
      <c r="O31" s="579"/>
    </row>
    <row r="32" spans="1:15" ht="36" customHeight="1" x14ac:dyDescent="0.25">
      <c r="A32" s="1604" t="s">
        <v>946</v>
      </c>
      <c r="B32" s="1604"/>
      <c r="C32" s="1604"/>
      <c r="D32" s="1604"/>
      <c r="E32" s="1604"/>
      <c r="F32" s="1604"/>
      <c r="G32" s="1604"/>
      <c r="H32" s="1604"/>
      <c r="I32" s="1604"/>
      <c r="J32" s="1604"/>
      <c r="K32" s="1604"/>
      <c r="L32" s="1604"/>
      <c r="M32" s="1604"/>
      <c r="N32" s="1604"/>
      <c r="O32" s="579"/>
    </row>
    <row r="33" spans="1:15" ht="18.75" customHeight="1" x14ac:dyDescent="0.25">
      <c r="A33" s="1604" t="s">
        <v>947</v>
      </c>
      <c r="B33" s="1604"/>
      <c r="C33" s="1604"/>
      <c r="D33" s="1604"/>
      <c r="E33" s="1604"/>
      <c r="F33" s="1604"/>
      <c r="G33" s="1604"/>
      <c r="H33" s="1604"/>
      <c r="I33" s="1604"/>
      <c r="J33" s="1604"/>
      <c r="K33" s="1604"/>
      <c r="L33" s="1604"/>
      <c r="M33" s="1604"/>
      <c r="N33" s="1604"/>
    </row>
    <row r="34" spans="1:15" ht="35.25" customHeight="1" x14ac:dyDescent="0.25">
      <c r="A34" s="1604" t="s">
        <v>948</v>
      </c>
      <c r="B34" s="1604"/>
      <c r="C34" s="1604"/>
      <c r="D34" s="1604"/>
      <c r="E34" s="1604"/>
      <c r="F34" s="1604"/>
      <c r="G34" s="1604"/>
      <c r="H34" s="1604"/>
      <c r="I34" s="1604"/>
      <c r="J34" s="1604"/>
      <c r="K34" s="1604"/>
      <c r="L34" s="1604"/>
      <c r="M34" s="1604"/>
      <c r="N34" s="1604"/>
    </row>
    <row r="35" spans="1:15" ht="15" customHeight="1" x14ac:dyDescent="0.25">
      <c r="A35" s="1604" t="s">
        <v>949</v>
      </c>
      <c r="B35" s="1604"/>
      <c r="C35" s="1604"/>
      <c r="D35" s="1604"/>
      <c r="E35" s="1604"/>
      <c r="F35" s="1604"/>
      <c r="G35" s="1604"/>
      <c r="H35" s="1604"/>
      <c r="I35" s="1604"/>
      <c r="J35" s="1604"/>
      <c r="K35" s="1604"/>
      <c r="L35" s="1604"/>
      <c r="M35" s="1604"/>
      <c r="N35" s="1604"/>
    </row>
    <row r="36" spans="1:15" ht="14.25" customHeight="1" x14ac:dyDescent="0.25">
      <c r="A36" s="946" t="s">
        <v>566</v>
      </c>
      <c r="B36" s="946"/>
      <c r="C36" s="946"/>
      <c r="D36" s="946"/>
      <c r="E36" s="946"/>
      <c r="F36" s="946"/>
      <c r="G36" s="946"/>
      <c r="H36" s="946"/>
      <c r="I36" s="946"/>
      <c r="J36" s="946"/>
      <c r="K36" s="946"/>
      <c r="L36" s="946"/>
      <c r="M36" s="946"/>
      <c r="N36" s="946"/>
    </row>
    <row r="37" spans="1:15" ht="27" customHeight="1" x14ac:dyDescent="0.25">
      <c r="A37" s="1604" t="s">
        <v>565</v>
      </c>
      <c r="B37" s="1604"/>
      <c r="C37" s="1604"/>
      <c r="D37" s="1604"/>
      <c r="E37" s="1604"/>
      <c r="F37" s="1604"/>
      <c r="G37" s="1604"/>
      <c r="H37" s="1604"/>
      <c r="I37" s="1604"/>
      <c r="J37" s="1604"/>
      <c r="K37" s="1604"/>
      <c r="L37" s="1604"/>
      <c r="M37" s="1604"/>
      <c r="N37" s="1604"/>
      <c r="O37" s="579"/>
    </row>
    <row r="38" spans="1:15" ht="15.75" x14ac:dyDescent="0.25">
      <c r="A38" s="1604" t="s">
        <v>567</v>
      </c>
      <c r="B38" s="1604"/>
      <c r="C38" s="1604"/>
      <c r="D38" s="1604"/>
      <c r="E38" s="1604"/>
      <c r="F38" s="1604"/>
      <c r="G38" s="1604"/>
      <c r="H38" s="1604"/>
      <c r="I38" s="1604"/>
      <c r="J38" s="1604"/>
      <c r="K38" s="1604"/>
      <c r="L38" s="1604"/>
      <c r="M38" s="1604"/>
      <c r="N38" s="1604"/>
    </row>
    <row r="39" spans="1:15" x14ac:dyDescent="0.25">
      <c r="A39" s="580"/>
      <c r="B39" s="580"/>
      <c r="C39" s="580"/>
      <c r="D39" s="580"/>
      <c r="E39" s="580"/>
      <c r="F39" s="580"/>
      <c r="G39" s="580"/>
      <c r="H39" s="580"/>
      <c r="I39" s="580"/>
      <c r="J39" s="580"/>
      <c r="K39" s="580"/>
      <c r="L39" s="580"/>
      <c r="M39" s="580"/>
      <c r="N39" s="580"/>
    </row>
  </sheetData>
  <mergeCells count="11">
    <mergeCell ref="A35:N35"/>
    <mergeCell ref="A38:N38"/>
    <mergeCell ref="A37:N37"/>
    <mergeCell ref="A31:N31"/>
    <mergeCell ref="A32:N32"/>
    <mergeCell ref="A33:N33"/>
    <mergeCell ref="A5:A7"/>
    <mergeCell ref="C5:N5"/>
    <mergeCell ref="C6:H6"/>
    <mergeCell ref="I6:N6"/>
    <mergeCell ref="A34:N34"/>
  </mergeCells>
  <printOptions horizontalCentered="1" verticalCentered="1"/>
  <pageMargins left="0.98425196850393704" right="0.39370078740157483" top="0.39370078740157483" bottom="0.39370078740157483" header="0" footer="0.19685039370078741"/>
  <pageSetup scale="80" orientation="landscape" r:id="rId1"/>
  <headerFooter>
    <oddFooter>&amp;R302</oddFooter>
  </headerFooter>
  <ignoredErrors>
    <ignoredError sqref="C23 E23 G23 I23 K23 M23" formulaRange="1"/>
  </ignoredError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39"/>
  <sheetViews>
    <sheetView showGridLines="0" view="pageBreakPreview" topLeftCell="A28" zoomScaleNormal="80" zoomScaleSheetLayoutView="100" workbookViewId="0">
      <selection activeCell="I8" sqref="I8"/>
    </sheetView>
  </sheetViews>
  <sheetFormatPr baseColWidth="10" defaultColWidth="8" defaultRowHeight="15" x14ac:dyDescent="0.25"/>
  <cols>
    <col min="1" max="1" width="40.625" style="963" customWidth="1"/>
    <col min="2" max="2" width="3.25" style="963" customWidth="1"/>
    <col min="3" max="3" width="9.375" style="963" customWidth="1"/>
    <col min="4" max="4" width="3.25" style="963" customWidth="1"/>
    <col min="5" max="5" width="9.375" style="963" customWidth="1"/>
    <col min="6" max="6" width="3.25" style="963" customWidth="1"/>
    <col min="7" max="7" width="9.375" style="963" customWidth="1"/>
    <col min="8" max="8" width="3.25" style="963" customWidth="1"/>
    <col min="9" max="9" width="9.375" style="963" customWidth="1"/>
    <col min="10" max="10" width="3.25" style="963" customWidth="1"/>
    <col min="11" max="11" width="9.375" style="963" customWidth="1"/>
    <col min="12" max="12" width="3.25" style="963" customWidth="1"/>
    <col min="13" max="13" width="9.375" style="963" customWidth="1"/>
    <col min="14" max="14" width="3.25" style="963" customWidth="1"/>
    <col min="15" max="16" width="8" style="963"/>
    <col min="17" max="17" width="8.375" style="963" customWidth="1"/>
    <col min="18" max="16384" width="8" style="963"/>
  </cols>
  <sheetData>
    <row r="1" spans="1:18" ht="17.100000000000001" customHeight="1" x14ac:dyDescent="0.25">
      <c r="A1" s="1005" t="s">
        <v>547</v>
      </c>
      <c r="B1" s="1006"/>
      <c r="C1" s="1006"/>
      <c r="D1" s="1006"/>
      <c r="E1" s="1006"/>
      <c r="F1" s="1007"/>
      <c r="G1" s="1006"/>
      <c r="H1" s="1007"/>
      <c r="I1" s="1008"/>
      <c r="J1" s="1008"/>
      <c r="K1" s="1008"/>
      <c r="L1" s="1009"/>
      <c r="M1" s="1008"/>
      <c r="N1" s="1009" t="s">
        <v>956</v>
      </c>
    </row>
    <row r="2" spans="1:18" ht="17.100000000000001" customHeight="1" x14ac:dyDescent="0.25">
      <c r="A2" s="1005" t="s">
        <v>1135</v>
      </c>
      <c r="B2" s="1006"/>
      <c r="C2" s="1006"/>
      <c r="D2" s="1006"/>
      <c r="E2" s="1006"/>
      <c r="F2" s="1007"/>
      <c r="G2" s="1006"/>
      <c r="H2" s="1007"/>
      <c r="I2" s="1008"/>
      <c r="J2" s="1008"/>
      <c r="K2" s="1008"/>
      <c r="L2" s="1009"/>
      <c r="M2" s="1008"/>
      <c r="N2" s="1009"/>
    </row>
    <row r="3" spans="1:18" ht="17.100000000000001" customHeight="1" x14ac:dyDescent="0.25">
      <c r="A3" s="1005" t="s">
        <v>533</v>
      </c>
      <c r="B3" s="1010"/>
      <c r="C3" s="1010"/>
      <c r="D3" s="1010"/>
      <c r="E3" s="1010"/>
      <c r="F3" s="1010"/>
      <c r="G3" s="1010"/>
      <c r="H3" s="1010"/>
      <c r="I3" s="1010"/>
      <c r="J3" s="1010"/>
      <c r="K3" s="1011"/>
      <c r="L3" s="1011"/>
      <c r="M3" s="1011"/>
      <c r="N3" s="1011"/>
    </row>
    <row r="4" spans="1:18" ht="17.100000000000001" customHeight="1" x14ac:dyDescent="0.25">
      <c r="A4" s="978"/>
      <c r="B4" s="978"/>
      <c r="C4" s="978"/>
      <c r="D4" s="978"/>
      <c r="E4" s="978"/>
      <c r="F4" s="978"/>
      <c r="G4" s="978"/>
      <c r="H4" s="978"/>
      <c r="I4" s="978"/>
      <c r="J4" s="978"/>
      <c r="K4" s="979"/>
      <c r="L4" s="979"/>
      <c r="M4" s="979"/>
      <c r="N4" s="979"/>
    </row>
    <row r="5" spans="1:18" ht="17.100000000000001" customHeight="1" x14ac:dyDescent="0.25">
      <c r="A5" s="1611" t="s">
        <v>549</v>
      </c>
      <c r="B5" s="967"/>
      <c r="C5" s="1607" t="s">
        <v>552</v>
      </c>
      <c r="D5" s="1607"/>
      <c r="E5" s="1607"/>
      <c r="F5" s="1607"/>
      <c r="G5" s="1607"/>
      <c r="H5" s="1607"/>
      <c r="I5" s="1607"/>
      <c r="J5" s="1607"/>
      <c r="K5" s="1607"/>
      <c r="L5" s="1607"/>
      <c r="M5" s="1607"/>
      <c r="N5" s="1607"/>
    </row>
    <row r="6" spans="1:18" ht="17.100000000000001" customHeight="1" x14ac:dyDescent="0.25">
      <c r="A6" s="1611"/>
      <c r="B6" s="1013"/>
      <c r="C6" s="1612" t="s">
        <v>553</v>
      </c>
      <c r="D6" s="1612"/>
      <c r="E6" s="1612"/>
      <c r="F6" s="1612"/>
      <c r="G6" s="1612"/>
      <c r="H6" s="1612"/>
      <c r="I6" s="1612" t="s">
        <v>554</v>
      </c>
      <c r="J6" s="1612"/>
      <c r="K6" s="1612"/>
      <c r="L6" s="1612"/>
      <c r="M6" s="1612"/>
      <c r="N6" s="1612"/>
    </row>
    <row r="7" spans="1:18" ht="17.100000000000001" customHeight="1" x14ac:dyDescent="0.25">
      <c r="A7" s="1611"/>
      <c r="B7" s="1012"/>
      <c r="C7" s="980">
        <v>2012</v>
      </c>
      <c r="D7" s="980"/>
      <c r="E7" s="980">
        <v>2013</v>
      </c>
      <c r="F7" s="980"/>
      <c r="G7" s="980">
        <v>2014</v>
      </c>
      <c r="H7" s="980"/>
      <c r="I7" s="980">
        <v>2012</v>
      </c>
      <c r="J7" s="980"/>
      <c r="K7" s="980">
        <v>2013</v>
      </c>
      <c r="L7" s="980"/>
      <c r="M7" s="980">
        <v>2014</v>
      </c>
      <c r="N7" s="980"/>
    </row>
    <row r="8" spans="1:18" ht="14.25" customHeight="1" x14ac:dyDescent="0.25">
      <c r="A8" s="1018" t="s">
        <v>5</v>
      </c>
      <c r="B8" s="981"/>
      <c r="C8" s="981">
        <v>1.8556765965012361</v>
      </c>
      <c r="D8" s="981"/>
      <c r="E8" s="981">
        <v>3.8599999999999994</v>
      </c>
      <c r="F8" s="981"/>
      <c r="G8" s="981">
        <v>2.1675</v>
      </c>
      <c r="H8" s="981"/>
      <c r="I8" s="981">
        <v>5.3450000000000006</v>
      </c>
      <c r="J8" s="981"/>
      <c r="K8" s="981">
        <v>2.9449999999999998</v>
      </c>
      <c r="L8" s="982"/>
      <c r="M8" s="981">
        <v>1.3274999999999999</v>
      </c>
      <c r="N8" s="982"/>
      <c r="R8" s="964"/>
    </row>
    <row r="9" spans="1:18" ht="14.25" customHeight="1" x14ac:dyDescent="0.25">
      <c r="A9" s="1014" t="s">
        <v>555</v>
      </c>
      <c r="B9" s="983"/>
      <c r="C9" s="984">
        <v>2.2749999999999999</v>
      </c>
      <c r="D9" s="984">
        <v>0</v>
      </c>
      <c r="E9" s="984">
        <v>2.4499999999999997</v>
      </c>
      <c r="F9" s="984"/>
      <c r="G9" s="984">
        <v>2.6125000000000003</v>
      </c>
      <c r="H9" s="984"/>
      <c r="I9" s="984">
        <v>1.1499999999999999</v>
      </c>
      <c r="J9" s="984"/>
      <c r="K9" s="984">
        <v>1.175</v>
      </c>
      <c r="L9" s="985"/>
      <c r="M9" s="984">
        <v>1.4124999999999999</v>
      </c>
      <c r="N9" s="985"/>
    </row>
    <row r="10" spans="1:18" ht="14.25" customHeight="1" x14ac:dyDescent="0.25">
      <c r="A10" s="1015" t="s">
        <v>556</v>
      </c>
      <c r="B10" s="986"/>
      <c r="C10" s="987">
        <v>1.2</v>
      </c>
      <c r="D10" s="988"/>
      <c r="E10" s="987">
        <v>1.7</v>
      </c>
      <c r="F10" s="988"/>
      <c r="G10" s="987">
        <v>1.9</v>
      </c>
      <c r="H10" s="988"/>
      <c r="I10" s="987">
        <v>1</v>
      </c>
      <c r="J10" s="987"/>
      <c r="K10" s="987">
        <v>1.2</v>
      </c>
      <c r="L10" s="989"/>
      <c r="M10" s="987">
        <v>1.8</v>
      </c>
      <c r="N10" s="989"/>
    </row>
    <row r="11" spans="1:18" ht="14.25" customHeight="1" x14ac:dyDescent="0.25">
      <c r="A11" s="1015" t="s">
        <v>557</v>
      </c>
      <c r="B11" s="986"/>
      <c r="C11" s="987">
        <v>1.8</v>
      </c>
      <c r="D11" s="988"/>
      <c r="E11" s="987">
        <v>1.9</v>
      </c>
      <c r="F11" s="988"/>
      <c r="G11" s="987">
        <v>2.5</v>
      </c>
      <c r="H11" s="988"/>
      <c r="I11" s="987">
        <v>2.2000000000000002</v>
      </c>
      <c r="J11" s="987"/>
      <c r="K11" s="987">
        <v>2.4</v>
      </c>
      <c r="L11" s="989"/>
      <c r="M11" s="987">
        <v>3</v>
      </c>
      <c r="N11" s="989"/>
    </row>
    <row r="12" spans="1:18" ht="31.5" x14ac:dyDescent="0.25">
      <c r="A12" s="1015" t="s">
        <v>558</v>
      </c>
      <c r="B12" s="986"/>
      <c r="C12" s="987">
        <v>4.5999999999999996</v>
      </c>
      <c r="D12" s="988"/>
      <c r="E12" s="987">
        <v>4.3</v>
      </c>
      <c r="F12" s="988"/>
      <c r="G12" s="987">
        <v>4.3</v>
      </c>
      <c r="H12" s="988"/>
      <c r="I12" s="987">
        <v>4.5999999999999996</v>
      </c>
      <c r="J12" s="987"/>
      <c r="K12" s="987">
        <v>4.4000000000000004</v>
      </c>
      <c r="L12" s="989"/>
      <c r="M12" s="987">
        <v>4.4000000000000004</v>
      </c>
      <c r="N12" s="989"/>
    </row>
    <row r="13" spans="1:18" ht="12.75" customHeight="1" x14ac:dyDescent="0.25">
      <c r="A13" s="1015" t="s">
        <v>559</v>
      </c>
      <c r="B13" s="986"/>
      <c r="C13" s="987">
        <v>1.7</v>
      </c>
      <c r="D13" s="988"/>
      <c r="E13" s="987">
        <v>1.8</v>
      </c>
      <c r="F13" s="988"/>
      <c r="G13" s="987">
        <v>2.5</v>
      </c>
      <c r="H13" s="988"/>
      <c r="I13" s="987">
        <v>1.4</v>
      </c>
      <c r="J13" s="987"/>
      <c r="K13" s="987">
        <v>1.4</v>
      </c>
      <c r="L13" s="989"/>
      <c r="M13" s="987">
        <v>2.1</v>
      </c>
      <c r="N13" s="989"/>
    </row>
    <row r="14" spans="1:18" ht="12.75" customHeight="1" x14ac:dyDescent="0.25">
      <c r="A14" s="1015" t="s">
        <v>938</v>
      </c>
      <c r="B14" s="986"/>
      <c r="C14" s="987">
        <v>3.8</v>
      </c>
      <c r="D14" s="988"/>
      <c r="E14" s="987">
        <v>2.8</v>
      </c>
      <c r="F14" s="988"/>
      <c r="G14" s="987">
        <v>2.8</v>
      </c>
      <c r="H14" s="988"/>
      <c r="I14" s="987">
        <v>0</v>
      </c>
      <c r="J14" s="987"/>
      <c r="K14" s="987">
        <v>0</v>
      </c>
      <c r="L14" s="989"/>
      <c r="M14" s="987">
        <v>0</v>
      </c>
      <c r="N14" s="989"/>
    </row>
    <row r="15" spans="1:18" ht="12.75" customHeight="1" x14ac:dyDescent="0.25">
      <c r="A15" s="1015" t="s">
        <v>939</v>
      </c>
      <c r="B15" s="986"/>
      <c r="C15" s="987">
        <v>0.9</v>
      </c>
      <c r="D15" s="988"/>
      <c r="E15" s="987">
        <v>1.1000000000000001</v>
      </c>
      <c r="F15" s="988"/>
      <c r="G15" s="987">
        <v>0.9</v>
      </c>
      <c r="H15" s="988"/>
      <c r="I15" s="987">
        <v>0</v>
      </c>
      <c r="J15" s="987"/>
      <c r="K15" s="987">
        <v>0</v>
      </c>
      <c r="L15" s="989"/>
      <c r="M15" s="987">
        <v>0</v>
      </c>
      <c r="N15" s="989"/>
    </row>
    <row r="16" spans="1:18" ht="12.75" customHeight="1" x14ac:dyDescent="0.25">
      <c r="A16" s="1015" t="s">
        <v>940</v>
      </c>
      <c r="B16" s="986"/>
      <c r="C16" s="987">
        <v>1.9</v>
      </c>
      <c r="D16" s="988"/>
      <c r="E16" s="987">
        <v>3.6</v>
      </c>
      <c r="F16" s="988"/>
      <c r="G16" s="987">
        <v>3.4</v>
      </c>
      <c r="H16" s="988"/>
      <c r="I16" s="987">
        <v>0</v>
      </c>
      <c r="J16" s="987"/>
      <c r="K16" s="987">
        <v>0</v>
      </c>
      <c r="L16" s="989"/>
      <c r="M16" s="987">
        <v>0</v>
      </c>
      <c r="N16" s="989"/>
    </row>
    <row r="17" spans="1:15" ht="12.75" customHeight="1" x14ac:dyDescent="0.25">
      <c r="A17" s="1015" t="s">
        <v>941</v>
      </c>
      <c r="B17" s="986"/>
      <c r="C17" s="987">
        <v>2.2999999999999998</v>
      </c>
      <c r="D17" s="988"/>
      <c r="E17" s="987">
        <v>2.4</v>
      </c>
      <c r="F17" s="988"/>
      <c r="G17" s="987">
        <v>2.6</v>
      </c>
      <c r="H17" s="988"/>
      <c r="I17" s="987">
        <v>0</v>
      </c>
      <c r="J17" s="987"/>
      <c r="K17" s="987">
        <v>0</v>
      </c>
      <c r="L17" s="989"/>
      <c r="M17" s="987">
        <v>0</v>
      </c>
      <c r="N17" s="989"/>
    </row>
    <row r="18" spans="1:15" ht="31.5" x14ac:dyDescent="0.25">
      <c r="A18" s="1016" t="s">
        <v>560</v>
      </c>
      <c r="B18" s="991"/>
      <c r="C18" s="992">
        <v>4.55</v>
      </c>
      <c r="D18" s="992">
        <v>0</v>
      </c>
      <c r="E18" s="992">
        <v>4.8999999999999995</v>
      </c>
      <c r="F18" s="992"/>
      <c r="G18" s="992">
        <v>5.2250000000000005</v>
      </c>
      <c r="H18" s="992"/>
      <c r="I18" s="992">
        <v>2.2999999999999998</v>
      </c>
      <c r="J18" s="992"/>
      <c r="K18" s="992">
        <v>2.35</v>
      </c>
      <c r="L18" s="989"/>
      <c r="M18" s="992">
        <v>2.8249999999999997</v>
      </c>
      <c r="N18" s="989"/>
    </row>
    <row r="19" spans="1:15" ht="12.75" customHeight="1" x14ac:dyDescent="0.25">
      <c r="A19" s="1015" t="s">
        <v>561</v>
      </c>
      <c r="B19" s="986"/>
      <c r="C19" s="987">
        <v>2.2000000000000002</v>
      </c>
      <c r="D19" s="988"/>
      <c r="E19" s="987">
        <v>3.1</v>
      </c>
      <c r="F19" s="988"/>
      <c r="G19" s="987">
        <v>3.9</v>
      </c>
      <c r="H19" s="988"/>
      <c r="I19" s="987">
        <v>2.2000000000000002</v>
      </c>
      <c r="J19" s="987"/>
      <c r="K19" s="987">
        <v>4.5999999999999996</v>
      </c>
      <c r="L19" s="989"/>
      <c r="M19" s="987">
        <v>4</v>
      </c>
      <c r="N19" s="989"/>
    </row>
    <row r="20" spans="1:15" ht="12.75" customHeight="1" x14ac:dyDescent="0.25">
      <c r="A20" s="1015" t="s">
        <v>562</v>
      </c>
      <c r="B20" s="986"/>
      <c r="C20" s="987">
        <v>1.6</v>
      </c>
      <c r="D20" s="988"/>
      <c r="E20" s="987">
        <v>2</v>
      </c>
      <c r="F20" s="988"/>
      <c r="G20" s="987">
        <v>2.1</v>
      </c>
      <c r="H20" s="988"/>
      <c r="I20" s="987">
        <v>1.6</v>
      </c>
      <c r="J20" s="987"/>
      <c r="K20" s="987">
        <v>3.1</v>
      </c>
      <c r="L20" s="989"/>
      <c r="M20" s="987">
        <v>2.1</v>
      </c>
      <c r="N20" s="989"/>
    </row>
    <row r="21" spans="1:15" ht="12.75" customHeight="1" x14ac:dyDescent="0.25">
      <c r="A21" s="1015" t="s">
        <v>942</v>
      </c>
      <c r="B21" s="986"/>
      <c r="C21" s="987">
        <v>2.5</v>
      </c>
      <c r="D21" s="988"/>
      <c r="E21" s="987">
        <v>1.9</v>
      </c>
      <c r="F21" s="988"/>
      <c r="G21" s="987">
        <v>2.2000000000000002</v>
      </c>
      <c r="H21" s="988"/>
      <c r="I21" s="987">
        <v>1.4</v>
      </c>
      <c r="J21" s="987"/>
      <c r="K21" s="987">
        <v>2.2999999999999998</v>
      </c>
      <c r="L21" s="989"/>
      <c r="M21" s="987">
        <v>2.2999999999999998</v>
      </c>
      <c r="N21" s="989"/>
    </row>
    <row r="22" spans="1:15" ht="12.75" customHeight="1" x14ac:dyDescent="0.25">
      <c r="A22" s="1015" t="s">
        <v>563</v>
      </c>
      <c r="B22" s="993"/>
      <c r="C22" s="987">
        <v>0.5</v>
      </c>
      <c r="D22" s="988"/>
      <c r="E22" s="987">
        <v>2.8</v>
      </c>
      <c r="F22" s="988"/>
      <c r="G22" s="987">
        <v>2.6</v>
      </c>
      <c r="H22" s="988"/>
      <c r="I22" s="987">
        <v>7.9</v>
      </c>
      <c r="J22" s="987"/>
      <c r="K22" s="987">
        <v>0</v>
      </c>
      <c r="L22" s="989"/>
      <c r="M22" s="987">
        <v>0</v>
      </c>
      <c r="N22" s="989"/>
    </row>
    <row r="23" spans="1:15" ht="31.5" x14ac:dyDescent="0.25">
      <c r="A23" s="1016" t="s">
        <v>564</v>
      </c>
      <c r="B23" s="994"/>
      <c r="C23" s="992">
        <v>1.7000000000000002</v>
      </c>
      <c r="D23" s="992">
        <v>0</v>
      </c>
      <c r="E23" s="992">
        <v>2.4500000000000002</v>
      </c>
      <c r="F23" s="992"/>
      <c r="G23" s="992">
        <v>2.6999999999999997</v>
      </c>
      <c r="H23" s="992"/>
      <c r="I23" s="992">
        <v>3.2750000000000004</v>
      </c>
      <c r="J23" s="992"/>
      <c r="K23" s="992">
        <v>2.5</v>
      </c>
      <c r="L23" s="989"/>
      <c r="M23" s="992">
        <v>2.0999999999999996</v>
      </c>
      <c r="N23" s="989"/>
    </row>
    <row r="24" spans="1:15" ht="12.75" customHeight="1" x14ac:dyDescent="0.25">
      <c r="A24" s="1015" t="s">
        <v>561</v>
      </c>
      <c r="B24" s="988"/>
      <c r="C24" s="987">
        <v>1.1000000000000001</v>
      </c>
      <c r="D24" s="988"/>
      <c r="E24" s="987">
        <v>3.1</v>
      </c>
      <c r="F24" s="988"/>
      <c r="G24" s="987">
        <v>6.3</v>
      </c>
      <c r="H24" s="988"/>
      <c r="I24" s="987">
        <v>1.3</v>
      </c>
      <c r="J24" s="987"/>
      <c r="K24" s="987">
        <v>3.7</v>
      </c>
      <c r="L24" s="989"/>
      <c r="M24" s="987">
        <v>7.2</v>
      </c>
      <c r="N24" s="989"/>
    </row>
    <row r="25" spans="1:15" ht="12.75" customHeight="1" x14ac:dyDescent="0.25">
      <c r="A25" s="1015" t="s">
        <v>562</v>
      </c>
      <c r="B25" s="988"/>
      <c r="C25" s="987">
        <v>1.8</v>
      </c>
      <c r="D25" s="988"/>
      <c r="E25" s="987">
        <v>2.9</v>
      </c>
      <c r="F25" s="988"/>
      <c r="G25" s="987">
        <v>4.8</v>
      </c>
      <c r="H25" s="988"/>
      <c r="I25" s="987">
        <v>2.2000000000000002</v>
      </c>
      <c r="J25" s="987"/>
      <c r="K25" s="987">
        <v>2.9</v>
      </c>
      <c r="L25" s="989"/>
      <c r="M25" s="987">
        <v>4.8</v>
      </c>
      <c r="N25" s="989"/>
    </row>
    <row r="26" spans="1:15" ht="12.75" customHeight="1" x14ac:dyDescent="0.25">
      <c r="A26" s="1015" t="s">
        <v>942</v>
      </c>
      <c r="B26" s="988"/>
      <c r="C26" s="987">
        <v>0</v>
      </c>
      <c r="D26" s="988"/>
      <c r="E26" s="987">
        <v>0</v>
      </c>
      <c r="F26" s="988"/>
      <c r="G26" s="987">
        <v>0</v>
      </c>
      <c r="H26" s="988"/>
      <c r="I26" s="987">
        <v>0</v>
      </c>
      <c r="J26" s="987"/>
      <c r="K26" s="987">
        <v>0</v>
      </c>
      <c r="L26" s="989"/>
      <c r="M26" s="987">
        <v>0</v>
      </c>
      <c r="N26" s="989"/>
    </row>
    <row r="27" spans="1:15" ht="12.75" customHeight="1" x14ac:dyDescent="0.25">
      <c r="A27" s="1015" t="s">
        <v>563</v>
      </c>
      <c r="B27" s="988"/>
      <c r="C27" s="987">
        <v>0</v>
      </c>
      <c r="D27" s="988"/>
      <c r="E27" s="987">
        <v>0</v>
      </c>
      <c r="F27" s="988"/>
      <c r="G27" s="987">
        <v>0</v>
      </c>
      <c r="H27" s="988"/>
      <c r="I27" s="987">
        <v>0</v>
      </c>
      <c r="J27" s="987"/>
      <c r="K27" s="987">
        <v>0</v>
      </c>
      <c r="L27" s="989"/>
      <c r="M27" s="987">
        <v>0</v>
      </c>
      <c r="N27" s="989"/>
      <c r="O27" s="965"/>
    </row>
    <row r="28" spans="1:15" ht="34.5" x14ac:dyDescent="0.25">
      <c r="A28" s="1016" t="s">
        <v>943</v>
      </c>
      <c r="B28" s="994"/>
      <c r="C28" s="992">
        <v>0</v>
      </c>
      <c r="D28" s="994"/>
      <c r="E28" s="992">
        <v>0</v>
      </c>
      <c r="F28" s="994"/>
      <c r="G28" s="992">
        <v>0</v>
      </c>
      <c r="H28" s="994"/>
      <c r="I28" s="992">
        <v>0</v>
      </c>
      <c r="J28" s="987"/>
      <c r="K28" s="992">
        <v>0</v>
      </c>
      <c r="L28" s="989"/>
      <c r="M28" s="992">
        <v>0</v>
      </c>
      <c r="N28" s="989"/>
      <c r="O28" s="965"/>
    </row>
    <row r="29" spans="1:15" ht="18.75" x14ac:dyDescent="0.25">
      <c r="A29" s="1017" t="s">
        <v>944</v>
      </c>
      <c r="B29" s="995"/>
      <c r="C29" s="996">
        <v>23.8</v>
      </c>
      <c r="D29" s="995"/>
      <c r="E29" s="996">
        <v>9.5</v>
      </c>
      <c r="F29" s="995"/>
      <c r="G29" s="996">
        <v>0.3</v>
      </c>
      <c r="H29" s="995"/>
      <c r="I29" s="996">
        <v>20</v>
      </c>
      <c r="J29" s="997"/>
      <c r="K29" s="996">
        <v>8.6999999999999993</v>
      </c>
      <c r="L29" s="998"/>
      <c r="M29" s="996">
        <v>0.3</v>
      </c>
      <c r="N29" s="998"/>
      <c r="O29" s="965"/>
    </row>
    <row r="30" spans="1:15" ht="15.75" customHeight="1" x14ac:dyDescent="0.25">
      <c r="A30" s="990"/>
      <c r="B30" s="999"/>
      <c r="C30" s="990"/>
      <c r="D30" s="990"/>
      <c r="E30" s="990"/>
      <c r="F30" s="990"/>
      <c r="G30" s="990"/>
      <c r="H30" s="990"/>
      <c r="I30" s="990"/>
      <c r="J30" s="990"/>
      <c r="K30" s="990"/>
      <c r="L30" s="1000"/>
      <c r="M30" s="990"/>
      <c r="N30" s="1000"/>
      <c r="O30" s="965"/>
    </row>
    <row r="31" spans="1:15" ht="13.5" customHeight="1" x14ac:dyDescent="0.25">
      <c r="A31" s="1610" t="s">
        <v>945</v>
      </c>
      <c r="B31" s="1610"/>
      <c r="C31" s="1610"/>
      <c r="D31" s="1610"/>
      <c r="E31" s="1610"/>
      <c r="F31" s="1610"/>
      <c r="G31" s="1610"/>
      <c r="H31" s="1610"/>
      <c r="I31" s="1610"/>
      <c r="J31" s="1610"/>
      <c r="K31" s="1610"/>
      <c r="L31" s="1000"/>
      <c r="M31" s="1001"/>
      <c r="N31" s="1000"/>
      <c r="O31" s="965"/>
    </row>
    <row r="32" spans="1:15" ht="52.5" customHeight="1" x14ac:dyDescent="0.25">
      <c r="A32" s="1609" t="s">
        <v>946</v>
      </c>
      <c r="B32" s="1609"/>
      <c r="C32" s="1609"/>
      <c r="D32" s="1609"/>
      <c r="E32" s="1609"/>
      <c r="F32" s="1609"/>
      <c r="G32" s="1609"/>
      <c r="H32" s="1609"/>
      <c r="I32" s="1609"/>
      <c r="J32" s="1609"/>
      <c r="K32" s="1609"/>
      <c r="L32" s="1609"/>
      <c r="M32" s="1609"/>
      <c r="N32" s="1609"/>
      <c r="O32" s="965"/>
    </row>
    <row r="33" spans="1:15" ht="15.75" customHeight="1" x14ac:dyDescent="0.25">
      <c r="A33" s="1608" t="s">
        <v>947</v>
      </c>
      <c r="B33" s="1608"/>
      <c r="C33" s="1608"/>
      <c r="D33" s="1608"/>
      <c r="E33" s="1608"/>
      <c r="F33" s="1608"/>
      <c r="G33" s="1608"/>
      <c r="H33" s="1608"/>
      <c r="I33" s="1608"/>
      <c r="J33" s="1608"/>
      <c r="K33" s="1608"/>
      <c r="L33" s="1002"/>
      <c r="M33" s="1003"/>
      <c r="N33" s="1002"/>
    </row>
    <row r="34" spans="1:15" ht="32.25" customHeight="1" x14ac:dyDescent="0.25">
      <c r="A34" s="1608" t="s">
        <v>948</v>
      </c>
      <c r="B34" s="1608"/>
      <c r="C34" s="1608"/>
      <c r="D34" s="1608"/>
      <c r="E34" s="1608"/>
      <c r="F34" s="1608"/>
      <c r="G34" s="1608"/>
      <c r="H34" s="1608"/>
      <c r="I34" s="1608"/>
      <c r="J34" s="1608"/>
      <c r="K34" s="1608"/>
      <c r="L34" s="1608"/>
      <c r="M34" s="1608"/>
      <c r="N34" s="1608"/>
    </row>
    <row r="35" spans="1:15" ht="15" customHeight="1" x14ac:dyDescent="0.25">
      <c r="A35" s="1608" t="s">
        <v>949</v>
      </c>
      <c r="B35" s="1608"/>
      <c r="C35" s="1608"/>
      <c r="D35" s="1608"/>
      <c r="E35" s="1608"/>
      <c r="F35" s="1608"/>
      <c r="G35" s="1608"/>
      <c r="H35" s="1608"/>
      <c r="I35" s="1608"/>
      <c r="J35" s="1608"/>
      <c r="K35" s="1608"/>
      <c r="L35" s="1002"/>
      <c r="M35" s="1003"/>
      <c r="N35" s="1002"/>
    </row>
    <row r="36" spans="1:15" ht="14.25" customHeight="1" x14ac:dyDescent="0.25">
      <c r="A36" s="1004" t="s">
        <v>566</v>
      </c>
      <c r="B36" s="1004"/>
      <c r="C36" s="1004"/>
      <c r="D36" s="1004"/>
      <c r="E36" s="1004"/>
      <c r="F36" s="1004"/>
      <c r="G36" s="1004"/>
      <c r="H36" s="1004"/>
      <c r="I36" s="1004"/>
      <c r="J36" s="1004"/>
      <c r="K36" s="1004"/>
      <c r="L36" s="1002"/>
      <c r="M36" s="1004"/>
      <c r="N36" s="1002"/>
    </row>
    <row r="37" spans="1:15" ht="30" customHeight="1" x14ac:dyDescent="0.25">
      <c r="A37" s="1608" t="s">
        <v>565</v>
      </c>
      <c r="B37" s="1608"/>
      <c r="C37" s="1608"/>
      <c r="D37" s="1608"/>
      <c r="E37" s="1608"/>
      <c r="F37" s="1608"/>
      <c r="G37" s="1608"/>
      <c r="H37" s="1608"/>
      <c r="I37" s="1608"/>
      <c r="J37" s="1608"/>
      <c r="K37" s="1608"/>
      <c r="L37" s="1608"/>
      <c r="M37" s="1608"/>
      <c r="N37" s="1608"/>
      <c r="O37" s="965"/>
    </row>
    <row r="38" spans="1:15" ht="15.75" x14ac:dyDescent="0.25">
      <c r="A38" s="1608" t="s">
        <v>567</v>
      </c>
      <c r="B38" s="1608"/>
      <c r="C38" s="1608"/>
      <c r="D38" s="1608"/>
      <c r="E38" s="1608"/>
      <c r="F38" s="1608"/>
      <c r="G38" s="1608"/>
      <c r="H38" s="1608"/>
      <c r="I38" s="1608"/>
      <c r="J38" s="1608"/>
      <c r="K38" s="1608"/>
      <c r="L38" s="1002"/>
      <c r="M38" s="1003"/>
      <c r="N38" s="1002"/>
    </row>
    <row r="39" spans="1:15" x14ac:dyDescent="0.25">
      <c r="A39" s="966"/>
      <c r="B39" s="966"/>
      <c r="C39" s="966"/>
      <c r="D39" s="966"/>
      <c r="E39" s="966"/>
      <c r="F39" s="966"/>
      <c r="G39" s="966"/>
      <c r="H39" s="966"/>
      <c r="I39" s="966"/>
      <c r="J39" s="966"/>
      <c r="K39" s="966"/>
      <c r="L39" s="966"/>
      <c r="M39" s="966"/>
      <c r="N39" s="966"/>
    </row>
  </sheetData>
  <mergeCells count="11">
    <mergeCell ref="A31:K31"/>
    <mergeCell ref="A33:K33"/>
    <mergeCell ref="A5:A7"/>
    <mergeCell ref="C5:N5"/>
    <mergeCell ref="C6:H6"/>
    <mergeCell ref="I6:N6"/>
    <mergeCell ref="A35:K35"/>
    <mergeCell ref="A38:K38"/>
    <mergeCell ref="A37:N37"/>
    <mergeCell ref="A32:N32"/>
    <mergeCell ref="A34:N34"/>
  </mergeCells>
  <printOptions horizontalCentered="1" verticalCentered="1"/>
  <pageMargins left="0.98425196850393704" right="0.39370078740157483" top="0.39370078740157483" bottom="0.39370078740157483" header="0" footer="0.19685039370078741"/>
  <pageSetup scale="80" orientation="landscape" r:id="rId1"/>
  <headerFooter>
    <oddFooter>&amp;L303</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M40"/>
  <sheetViews>
    <sheetView showGridLines="0" view="pageBreakPreview" zoomScaleNormal="100" zoomScaleSheetLayoutView="100" workbookViewId="0">
      <selection activeCell="I8" sqref="I8"/>
    </sheetView>
  </sheetViews>
  <sheetFormatPr baseColWidth="10" defaultColWidth="8" defaultRowHeight="15" x14ac:dyDescent="0.25"/>
  <cols>
    <col min="1" max="1" width="40.625" style="576" customWidth="1"/>
    <col min="2" max="2" width="3.25" style="576" customWidth="1"/>
    <col min="3" max="3" width="10.625" style="576" customWidth="1"/>
    <col min="4" max="4" width="3.25" style="576" customWidth="1"/>
    <col min="5" max="5" width="10.625" style="576" customWidth="1"/>
    <col min="6" max="7" width="3.25" style="576" customWidth="1"/>
    <col min="8" max="8" width="10.625" style="576" customWidth="1"/>
    <col min="9" max="9" width="3.25" style="576" customWidth="1"/>
    <col min="10" max="10" width="10.625" style="576" customWidth="1"/>
    <col min="11" max="11" width="3.25" style="576" customWidth="1"/>
    <col min="12" max="253" width="12.625" style="576" customWidth="1"/>
    <col min="254" max="16384" width="8" style="576"/>
  </cols>
  <sheetData>
    <row r="1" spans="1:13" ht="16.5" customHeight="1" x14ac:dyDescent="0.25">
      <c r="A1" s="947" t="s">
        <v>958</v>
      </c>
      <c r="B1" s="947"/>
      <c r="C1" s="947"/>
      <c r="D1" s="947"/>
      <c r="E1" s="947"/>
      <c r="F1" s="947"/>
      <c r="G1" s="947"/>
      <c r="H1" s="947"/>
      <c r="I1" s="947"/>
      <c r="J1" s="947"/>
      <c r="K1" s="1039" t="s">
        <v>957</v>
      </c>
    </row>
    <row r="2" spans="1:13" ht="15.75" customHeight="1" x14ac:dyDescent="0.25">
      <c r="A2" s="947" t="s">
        <v>514</v>
      </c>
      <c r="B2" s="947"/>
      <c r="C2" s="947"/>
      <c r="D2" s="1040"/>
      <c r="E2" s="1040"/>
      <c r="F2" s="1040"/>
      <c r="G2" s="1040"/>
      <c r="H2" s="1040"/>
      <c r="I2" s="1040"/>
      <c r="J2" s="1040"/>
      <c r="K2" s="599"/>
    </row>
    <row r="3" spans="1:13" ht="18" customHeight="1" x14ac:dyDescent="0.25">
      <c r="A3" s="931"/>
      <c r="B3" s="931"/>
      <c r="C3" s="931"/>
      <c r="D3" s="931"/>
      <c r="E3" s="931"/>
      <c r="F3" s="931"/>
      <c r="G3" s="931"/>
      <c r="H3" s="931"/>
      <c r="I3" s="931"/>
      <c r="J3" s="931"/>
      <c r="K3" s="627"/>
    </row>
    <row r="4" spans="1:13" ht="20.100000000000001" customHeight="1" x14ac:dyDescent="0.25">
      <c r="A4" s="1613" t="s">
        <v>534</v>
      </c>
      <c r="B4" s="1019"/>
      <c r="C4" s="1019"/>
      <c r="D4" s="1019"/>
      <c r="E4" s="1019"/>
      <c r="F4" s="1019"/>
      <c r="G4" s="1019"/>
      <c r="H4" s="1019"/>
      <c r="I4" s="1019"/>
      <c r="J4" s="1019"/>
      <c r="K4" s="1613"/>
    </row>
    <row r="5" spans="1:13" ht="20.100000000000001" customHeight="1" x14ac:dyDescent="0.25">
      <c r="A5" s="1614"/>
      <c r="B5" s="1020"/>
      <c r="C5" s="1615">
        <v>2013</v>
      </c>
      <c r="D5" s="1615"/>
      <c r="E5" s="1615"/>
      <c r="F5" s="1615"/>
      <c r="G5" s="1020"/>
      <c r="H5" s="1615">
        <v>2014</v>
      </c>
      <c r="I5" s="1615"/>
      <c r="J5" s="1615"/>
      <c r="K5" s="1615"/>
    </row>
    <row r="6" spans="1:13" ht="20.100000000000001" customHeight="1" x14ac:dyDescent="0.25">
      <c r="A6" s="1020"/>
      <c r="B6" s="1020"/>
      <c r="C6" s="1021" t="s">
        <v>570</v>
      </c>
      <c r="D6" s="1020"/>
      <c r="E6" s="1021" t="s">
        <v>569</v>
      </c>
      <c r="F6" s="1020"/>
      <c r="G6" s="1020"/>
      <c r="H6" s="1021" t="s">
        <v>570</v>
      </c>
      <c r="I6" s="1020"/>
      <c r="J6" s="1021" t="s">
        <v>569</v>
      </c>
      <c r="K6" s="1022"/>
    </row>
    <row r="7" spans="1:13" ht="20.100000000000001" customHeight="1" x14ac:dyDescent="0.25">
      <c r="A7" s="1023" t="s">
        <v>571</v>
      </c>
      <c r="B7" s="1023"/>
      <c r="C7" s="933">
        <v>894333</v>
      </c>
      <c r="D7" s="1023"/>
      <c r="E7" s="933">
        <v>988652</v>
      </c>
      <c r="F7" s="1023"/>
      <c r="G7" s="1023"/>
      <c r="H7" s="933">
        <v>903557</v>
      </c>
      <c r="I7" s="1023"/>
      <c r="J7" s="933">
        <v>1002573</v>
      </c>
      <c r="K7" s="1024"/>
    </row>
    <row r="8" spans="1:13" ht="20.100000000000001" customHeight="1" x14ac:dyDescent="0.25">
      <c r="A8" s="1041" t="s">
        <v>572</v>
      </c>
      <c r="B8" s="1025"/>
      <c r="C8" s="1026">
        <v>235211</v>
      </c>
      <c r="D8" s="1025"/>
      <c r="E8" s="1026">
        <v>220613</v>
      </c>
      <c r="F8" s="1025"/>
      <c r="G8" s="1025"/>
      <c r="H8" s="1026">
        <v>243453</v>
      </c>
      <c r="I8" s="1025"/>
      <c r="J8" s="1026">
        <v>243924</v>
      </c>
      <c r="K8" s="1027"/>
    </row>
    <row r="9" spans="1:13" ht="20.100000000000001" customHeight="1" x14ac:dyDescent="0.25">
      <c r="A9" s="1042" t="s">
        <v>573</v>
      </c>
      <c r="B9" s="1028"/>
      <c r="C9" s="1029">
        <v>659122</v>
      </c>
      <c r="D9" s="1028"/>
      <c r="E9" s="1030">
        <v>768039</v>
      </c>
      <c r="F9" s="1028"/>
      <c r="G9" s="1028"/>
      <c r="H9" s="1029">
        <v>660104</v>
      </c>
      <c r="I9" s="1028"/>
      <c r="J9" s="1029">
        <v>758649</v>
      </c>
      <c r="K9" s="918"/>
    </row>
    <row r="10" spans="1:13" ht="20.100000000000001" customHeight="1" x14ac:dyDescent="0.25">
      <c r="A10" s="1043" t="s">
        <v>574</v>
      </c>
      <c r="B10" s="1031"/>
      <c r="C10" s="1032">
        <v>177760</v>
      </c>
      <c r="D10" s="1031"/>
      <c r="E10" s="1033">
        <v>419657</v>
      </c>
      <c r="F10" s="1031"/>
      <c r="G10" s="1031"/>
      <c r="H10" s="1032">
        <v>181441</v>
      </c>
      <c r="I10" s="1032"/>
      <c r="J10" s="1032">
        <v>426597</v>
      </c>
      <c r="K10" s="918"/>
    </row>
    <row r="11" spans="1:13" ht="20.100000000000001" customHeight="1" x14ac:dyDescent="0.25">
      <c r="A11" s="1043" t="s">
        <v>575</v>
      </c>
      <c r="B11" s="1031"/>
      <c r="C11" s="1032">
        <v>481362</v>
      </c>
      <c r="D11" s="1031"/>
      <c r="E11" s="1033">
        <v>348382</v>
      </c>
      <c r="F11" s="1031"/>
      <c r="G11" s="1031"/>
      <c r="H11" s="1032">
        <v>478663</v>
      </c>
      <c r="I11" s="1032"/>
      <c r="J11" s="1032">
        <v>332052</v>
      </c>
      <c r="K11" s="918"/>
      <c r="L11" s="582"/>
      <c r="M11" s="582"/>
    </row>
    <row r="12" spans="1:13" ht="20.100000000000001" customHeight="1" x14ac:dyDescent="0.25">
      <c r="A12" s="1044" t="s">
        <v>576</v>
      </c>
      <c r="B12" s="1034"/>
      <c r="C12" s="1032">
        <v>459057</v>
      </c>
      <c r="D12" s="1034"/>
      <c r="E12" s="1033">
        <v>335014</v>
      </c>
      <c r="F12" s="1034"/>
      <c r="G12" s="1034"/>
      <c r="H12" s="1032">
        <v>461247</v>
      </c>
      <c r="I12" s="1034"/>
      <c r="J12" s="1032">
        <v>322413</v>
      </c>
      <c r="K12" s="918"/>
    </row>
    <row r="13" spans="1:13" ht="20.100000000000001" customHeight="1" x14ac:dyDescent="0.25">
      <c r="A13" s="1044" t="s">
        <v>577</v>
      </c>
      <c r="B13" s="1034"/>
      <c r="C13" s="1032">
        <v>22305</v>
      </c>
      <c r="D13" s="1034"/>
      <c r="E13" s="1033">
        <v>13368</v>
      </c>
      <c r="F13" s="1034"/>
      <c r="G13" s="1034"/>
      <c r="H13" s="1032">
        <v>17416</v>
      </c>
      <c r="I13" s="1034"/>
      <c r="J13" s="1032">
        <v>9639</v>
      </c>
      <c r="K13" s="918"/>
    </row>
    <row r="14" spans="1:13" ht="20.100000000000001" customHeight="1" x14ac:dyDescent="0.25">
      <c r="A14" s="1042" t="s">
        <v>578</v>
      </c>
      <c r="B14" s="1028"/>
      <c r="C14" s="1032"/>
      <c r="D14" s="1028"/>
      <c r="E14" s="1032"/>
      <c r="F14" s="1028"/>
      <c r="G14" s="1028"/>
      <c r="H14" s="1028"/>
      <c r="I14" s="1028"/>
      <c r="J14" s="1028"/>
      <c r="K14" s="918"/>
    </row>
    <row r="15" spans="1:13" ht="20.100000000000001" customHeight="1" x14ac:dyDescent="0.25">
      <c r="A15" s="1043" t="s">
        <v>579</v>
      </c>
      <c r="B15" s="1031"/>
      <c r="C15" s="1032">
        <v>0.73</v>
      </c>
      <c r="D15" s="1031"/>
      <c r="E15" s="1032">
        <v>0.45</v>
      </c>
      <c r="F15" s="1031"/>
      <c r="G15" s="1031"/>
      <c r="H15" s="1035">
        <f>+H11/H9</f>
        <v>0.7251327063614218</v>
      </c>
      <c r="I15" s="1035"/>
      <c r="J15" s="1035">
        <f>+J11/J9</f>
        <v>0.43768857534907446</v>
      </c>
      <c r="K15" s="918"/>
    </row>
    <row r="16" spans="1:13" ht="20.100000000000001" customHeight="1" x14ac:dyDescent="0.25">
      <c r="A16" s="1045" t="s">
        <v>580</v>
      </c>
      <c r="B16" s="1036"/>
      <c r="C16" s="1037">
        <v>0.05</v>
      </c>
      <c r="D16" s="1036"/>
      <c r="E16" s="1037">
        <v>0.04</v>
      </c>
      <c r="F16" s="1036"/>
      <c r="G16" s="1036"/>
      <c r="H16" s="1038">
        <f>+H13/H11</f>
        <v>3.6384679826934607E-2</v>
      </c>
      <c r="I16" s="1036"/>
      <c r="J16" s="1038">
        <f>+J13/J11</f>
        <v>2.9028585884138629E-2</v>
      </c>
      <c r="K16" s="921"/>
    </row>
    <row r="17" spans="1:11" ht="18" customHeight="1" x14ac:dyDescent="0.25">
      <c r="A17" s="931"/>
      <c r="B17" s="931"/>
      <c r="C17" s="931"/>
      <c r="D17" s="931"/>
      <c r="E17" s="931"/>
      <c r="F17" s="931"/>
      <c r="G17" s="931"/>
      <c r="H17" s="931"/>
      <c r="I17" s="931"/>
      <c r="J17" s="931"/>
      <c r="K17" s="627"/>
    </row>
    <row r="18" spans="1:11" ht="31.5" customHeight="1" x14ac:dyDescent="0.25">
      <c r="A18" s="1604" t="s">
        <v>581</v>
      </c>
      <c r="B18" s="1604"/>
      <c r="C18" s="1604"/>
      <c r="D18" s="1604"/>
      <c r="E18" s="1604"/>
      <c r="F18" s="1604"/>
      <c r="G18" s="1604"/>
      <c r="H18" s="1604"/>
      <c r="I18" s="1604"/>
      <c r="J18" s="1604"/>
      <c r="K18" s="627"/>
    </row>
    <row r="19" spans="1:11" ht="12.75" customHeight="1" x14ac:dyDescent="0.25">
      <c r="A19" s="583"/>
      <c r="B19" s="583"/>
      <c r="C19" s="583"/>
      <c r="D19" s="583"/>
      <c r="E19" s="583"/>
      <c r="F19" s="583"/>
      <c r="G19" s="583"/>
      <c r="H19" s="583"/>
      <c r="I19" s="583"/>
      <c r="J19" s="583"/>
      <c r="K19" s="581"/>
    </row>
    <row r="20" spans="1:11" ht="12.75" customHeight="1" x14ac:dyDescent="0.25">
      <c r="A20" s="581"/>
      <c r="B20" s="581"/>
      <c r="C20" s="581"/>
      <c r="D20" s="581"/>
      <c r="E20" s="581"/>
      <c r="F20" s="581"/>
      <c r="G20" s="581"/>
      <c r="H20" s="581"/>
      <c r="I20" s="581"/>
      <c r="J20" s="581"/>
      <c r="K20" s="581"/>
    </row>
    <row r="21" spans="1:11" ht="12.75" customHeight="1" x14ac:dyDescent="0.25">
      <c r="A21" s="581"/>
      <c r="B21" s="581"/>
      <c r="C21" s="581"/>
      <c r="D21" s="581"/>
      <c r="E21" s="581"/>
      <c r="F21" s="581"/>
      <c r="G21" s="581"/>
      <c r="H21" s="581"/>
      <c r="I21" s="581"/>
      <c r="J21" s="581"/>
      <c r="K21" s="581"/>
    </row>
    <row r="22" spans="1:11" ht="12.75" customHeight="1" x14ac:dyDescent="0.25">
      <c r="A22" s="581"/>
      <c r="B22" s="581"/>
      <c r="C22" s="581"/>
      <c r="D22" s="581"/>
      <c r="E22" s="581"/>
      <c r="F22" s="581"/>
      <c r="G22" s="581"/>
      <c r="H22" s="581"/>
      <c r="I22" s="581"/>
      <c r="J22" s="581"/>
      <c r="K22" s="581"/>
    </row>
    <row r="23" spans="1:11" ht="12.75" customHeight="1" x14ac:dyDescent="0.25">
      <c r="A23" s="581"/>
      <c r="B23" s="581"/>
      <c r="C23" s="581"/>
      <c r="D23" s="581"/>
      <c r="E23" s="581"/>
      <c r="F23" s="581"/>
      <c r="G23" s="581"/>
      <c r="H23" s="581"/>
      <c r="I23" s="581"/>
      <c r="J23" s="581"/>
      <c r="K23" s="581"/>
    </row>
    <row r="24" spans="1:11" x14ac:dyDescent="0.25">
      <c r="A24" s="581"/>
      <c r="B24" s="581"/>
      <c r="C24" s="581"/>
      <c r="D24" s="581"/>
      <c r="E24" s="581"/>
      <c r="F24" s="581"/>
      <c r="G24" s="581"/>
      <c r="H24" s="581"/>
      <c r="I24" s="581"/>
      <c r="J24" s="581"/>
      <c r="K24" s="581"/>
    </row>
    <row r="25" spans="1:11" ht="12.75" customHeight="1" x14ac:dyDescent="0.25">
      <c r="A25" s="581"/>
      <c r="B25" s="581"/>
      <c r="C25" s="581"/>
      <c r="D25" s="581"/>
      <c r="E25" s="581"/>
      <c r="F25" s="581"/>
      <c r="G25" s="581"/>
      <c r="H25" s="581"/>
      <c r="I25" s="581"/>
      <c r="J25" s="581"/>
      <c r="K25" s="581"/>
    </row>
    <row r="26" spans="1:11" ht="12.75" customHeight="1" x14ac:dyDescent="0.25">
      <c r="A26" s="581"/>
      <c r="B26" s="581"/>
      <c r="C26" s="581"/>
      <c r="D26" s="581"/>
      <c r="E26" s="581"/>
      <c r="F26" s="581"/>
      <c r="G26" s="581"/>
      <c r="H26" s="581"/>
      <c r="I26" s="581"/>
      <c r="J26" s="581"/>
      <c r="K26" s="581"/>
    </row>
    <row r="27" spans="1:11" ht="12.75" customHeight="1" x14ac:dyDescent="0.25">
      <c r="A27" s="581"/>
      <c r="B27" s="581"/>
      <c r="C27" s="581"/>
      <c r="D27" s="581"/>
      <c r="E27" s="581"/>
      <c r="F27" s="581"/>
      <c r="G27" s="581"/>
      <c r="H27" s="581"/>
      <c r="I27" s="581"/>
      <c r="J27" s="581"/>
      <c r="K27" s="581"/>
    </row>
    <row r="28" spans="1:11" ht="12.75" customHeight="1" x14ac:dyDescent="0.25">
      <c r="A28" s="581"/>
      <c r="B28" s="581"/>
      <c r="C28" s="581"/>
      <c r="D28" s="581"/>
      <c r="E28" s="581"/>
      <c r="F28" s="581"/>
      <c r="G28" s="581"/>
      <c r="H28" s="581"/>
      <c r="I28" s="581"/>
      <c r="J28" s="581"/>
      <c r="K28" s="581"/>
    </row>
    <row r="29" spans="1:11" x14ac:dyDescent="0.25">
      <c r="A29" s="581"/>
      <c r="B29" s="581"/>
      <c r="C29" s="581"/>
      <c r="D29" s="581"/>
      <c r="E29" s="581"/>
      <c r="F29" s="581"/>
      <c r="G29" s="581"/>
      <c r="H29" s="581"/>
      <c r="I29" s="581"/>
      <c r="J29" s="581"/>
      <c r="K29" s="581"/>
    </row>
    <row r="30" spans="1:11" ht="12.75" customHeight="1" x14ac:dyDescent="0.25"/>
    <row r="31" spans="1:11" ht="12.75" customHeight="1" x14ac:dyDescent="0.25"/>
    <row r="32" spans="1:11" ht="12.75" customHeight="1" x14ac:dyDescent="0.25"/>
    <row r="33" ht="12.75" customHeight="1" x14ac:dyDescent="0.25"/>
    <row r="38" ht="40.5" customHeight="1" x14ac:dyDescent="0.25"/>
    <row r="40" ht="28.5" customHeight="1" x14ac:dyDescent="0.25"/>
  </sheetData>
  <mergeCells count="5">
    <mergeCell ref="A18:J18"/>
    <mergeCell ref="A4:A5"/>
    <mergeCell ref="K4:K5"/>
    <mergeCell ref="C5:F5"/>
    <mergeCell ref="H5:J5"/>
  </mergeCells>
  <printOptions horizontalCentered="1" verticalCentered="1"/>
  <pageMargins left="0.98425196850393704" right="0.39370078740157483" top="0.39370078740157483" bottom="0.39370078740157483" header="0" footer="0.19685039370078741"/>
  <pageSetup orientation="landscape" r:id="rId1"/>
  <headerFooter>
    <oddFooter>&amp;R304</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AN36"/>
  <sheetViews>
    <sheetView showGridLines="0" view="pageBreakPreview" zoomScaleNormal="85" zoomScaleSheetLayoutView="100" workbookViewId="0">
      <selection activeCell="I8" sqref="I8"/>
    </sheetView>
  </sheetViews>
  <sheetFormatPr baseColWidth="10" defaultColWidth="8" defaultRowHeight="14.25" x14ac:dyDescent="0.2"/>
  <cols>
    <col min="1" max="1" width="29.25" style="584" customWidth="1"/>
    <col min="2" max="2" width="10" style="584" customWidth="1"/>
    <col min="3" max="3" width="2" style="584" customWidth="1"/>
    <col min="4" max="4" width="9.875" style="584" customWidth="1"/>
    <col min="5" max="5" width="2" style="584" customWidth="1"/>
    <col min="6" max="6" width="4.625" style="584" customWidth="1"/>
    <col min="7" max="7" width="1.5" style="584" customWidth="1"/>
    <col min="8" max="8" width="10.125" style="584" customWidth="1"/>
    <col min="9" max="9" width="2" style="584" customWidth="1"/>
    <col min="10" max="10" width="4.125" style="584" customWidth="1"/>
    <col min="11" max="11" width="0.875" style="586" customWidth="1"/>
    <col min="12" max="12" width="1" style="586" customWidth="1"/>
    <col min="13" max="13" width="7.875" style="584" customWidth="1"/>
    <col min="14" max="14" width="0.875" style="584" customWidth="1"/>
    <col min="15" max="15" width="8" style="584" customWidth="1"/>
    <col min="16" max="16" width="1.75" style="584" customWidth="1"/>
    <col min="17" max="17" width="4" style="584" customWidth="1"/>
    <col min="18" max="18" width="1.25" style="584" customWidth="1"/>
    <col min="19" max="19" width="8.75" style="584" customWidth="1"/>
    <col min="20" max="20" width="1.375" style="584" customWidth="1"/>
    <col min="21" max="21" width="4" style="584" customWidth="1"/>
    <col min="22" max="22" width="1.625" style="584" customWidth="1"/>
    <col min="23" max="23" width="7.375" style="584" customWidth="1"/>
    <col min="24" max="24" width="5.375" style="584" customWidth="1"/>
    <col min="25" max="16384" width="8" style="584"/>
  </cols>
  <sheetData>
    <row r="1" spans="1:24" ht="18" x14ac:dyDescent="0.25">
      <c r="A1" s="1055" t="s">
        <v>582</v>
      </c>
      <c r="B1" s="599"/>
      <c r="C1" s="599"/>
      <c r="D1" s="599"/>
      <c r="E1" s="599"/>
      <c r="F1" s="599"/>
      <c r="G1" s="599"/>
      <c r="H1" s="599"/>
      <c r="I1" s="599"/>
      <c r="J1" s="599"/>
      <c r="K1" s="1056"/>
      <c r="L1" s="1056"/>
      <c r="M1" s="599"/>
      <c r="N1" s="599"/>
      <c r="O1" s="599"/>
      <c r="P1" s="599"/>
      <c r="Q1" s="599"/>
      <c r="R1" s="599"/>
      <c r="S1" s="599"/>
      <c r="T1" s="599"/>
      <c r="U1" s="599"/>
      <c r="V1" s="1057"/>
      <c r="W1" s="1058"/>
      <c r="X1" s="1039" t="s">
        <v>959</v>
      </c>
    </row>
    <row r="2" spans="1:24" ht="18" x14ac:dyDescent="0.2">
      <c r="A2" s="598">
        <v>2013</v>
      </c>
      <c r="B2" s="599"/>
      <c r="C2" s="599"/>
      <c r="D2" s="599"/>
      <c r="E2" s="599"/>
      <c r="F2" s="599"/>
      <c r="G2" s="599"/>
      <c r="H2" s="599"/>
      <c r="I2" s="599"/>
      <c r="J2" s="599"/>
      <c r="K2" s="1056"/>
      <c r="L2" s="1056"/>
      <c r="M2" s="599"/>
      <c r="N2" s="599"/>
      <c r="O2" s="599"/>
      <c r="P2" s="599"/>
      <c r="Q2" s="599"/>
      <c r="R2" s="599"/>
      <c r="S2" s="599"/>
      <c r="T2" s="599"/>
      <c r="U2" s="599"/>
      <c r="V2" s="599"/>
      <c r="W2" s="1039"/>
      <c r="X2" s="599"/>
    </row>
    <row r="3" spans="1:24" ht="15.75" x14ac:dyDescent="0.2">
      <c r="A3" s="1046"/>
      <c r="B3" s="627"/>
      <c r="C3" s="627"/>
      <c r="D3" s="627"/>
      <c r="E3" s="627"/>
      <c r="F3" s="1046"/>
      <c r="G3" s="1046"/>
      <c r="H3" s="1046"/>
      <c r="I3" s="1046"/>
      <c r="J3" s="1046"/>
      <c r="K3" s="1048"/>
      <c r="L3" s="1048"/>
      <c r="M3" s="1046"/>
      <c r="N3" s="1046"/>
      <c r="O3" s="1046"/>
      <c r="P3" s="1046"/>
      <c r="Q3" s="1046"/>
      <c r="R3" s="1046"/>
      <c r="S3" s="1046"/>
      <c r="T3" s="1046"/>
      <c r="U3" s="1046"/>
      <c r="V3" s="1046"/>
      <c r="W3" s="627"/>
      <c r="X3" s="627"/>
    </row>
    <row r="4" spans="1:24" ht="26.25" customHeight="1" x14ac:dyDescent="0.2">
      <c r="A4" s="1613" t="s">
        <v>534</v>
      </c>
      <c r="B4" s="1607" t="s">
        <v>550</v>
      </c>
      <c r="C4" s="1607"/>
      <c r="D4" s="1607"/>
      <c r="E4" s="1607"/>
      <c r="F4" s="1607"/>
      <c r="G4" s="1607"/>
      <c r="H4" s="1607"/>
      <c r="I4" s="1607"/>
      <c r="J4" s="1607"/>
      <c r="K4" s="1607"/>
      <c r="L4" s="967"/>
      <c r="M4" s="1607" t="s">
        <v>551</v>
      </c>
      <c r="N4" s="1607"/>
      <c r="O4" s="1607"/>
      <c r="P4" s="1607"/>
      <c r="Q4" s="1607"/>
      <c r="R4" s="1607"/>
      <c r="S4" s="1607"/>
      <c r="T4" s="1607"/>
      <c r="U4" s="1607"/>
      <c r="V4" s="1607"/>
      <c r="W4" s="1613" t="s">
        <v>584</v>
      </c>
      <c r="X4" s="1613"/>
    </row>
    <row r="5" spans="1:24" ht="24.75" customHeight="1" x14ac:dyDescent="0.2">
      <c r="A5" s="1615"/>
      <c r="B5" s="1619" t="s">
        <v>585</v>
      </c>
      <c r="C5" s="1619"/>
      <c r="D5" s="1619" t="s">
        <v>570</v>
      </c>
      <c r="E5" s="1619"/>
      <c r="F5" s="1619" t="s">
        <v>586</v>
      </c>
      <c r="G5" s="1619"/>
      <c r="H5" s="1619" t="s">
        <v>569</v>
      </c>
      <c r="I5" s="1619"/>
      <c r="J5" s="1615" t="s">
        <v>586</v>
      </c>
      <c r="K5" s="1615"/>
      <c r="L5" s="1020"/>
      <c r="M5" s="1615" t="s">
        <v>585</v>
      </c>
      <c r="N5" s="1615"/>
      <c r="O5" s="1615" t="s">
        <v>570</v>
      </c>
      <c r="P5" s="1615"/>
      <c r="Q5" s="1615" t="s">
        <v>586</v>
      </c>
      <c r="R5" s="1615"/>
      <c r="S5" s="1615" t="s">
        <v>569</v>
      </c>
      <c r="T5" s="1615"/>
      <c r="U5" s="1615" t="s">
        <v>586</v>
      </c>
      <c r="V5" s="1615"/>
      <c r="W5" s="1615"/>
      <c r="X5" s="1615"/>
    </row>
    <row r="6" spans="1:24" ht="31.5" x14ac:dyDescent="0.2">
      <c r="A6" s="1049" t="s">
        <v>587</v>
      </c>
      <c r="B6" s="933">
        <f t="shared" ref="B6:B16" si="0">SUM(D6+H6)</f>
        <v>50243493</v>
      </c>
      <c r="C6" s="933"/>
      <c r="D6" s="933">
        <v>30974359</v>
      </c>
      <c r="E6" s="933"/>
      <c r="F6" s="933">
        <v>61.6</v>
      </c>
      <c r="G6" s="933"/>
      <c r="H6" s="933">
        <v>19269134</v>
      </c>
      <c r="I6" s="933"/>
      <c r="J6" s="933">
        <v>38.299999999999997</v>
      </c>
      <c r="K6" s="933"/>
      <c r="L6" s="933"/>
      <c r="M6" s="933">
        <f>O6+S6</f>
        <v>794071</v>
      </c>
      <c r="N6" s="933"/>
      <c r="O6" s="933">
        <v>459057</v>
      </c>
      <c r="P6" s="933"/>
      <c r="Q6" s="933">
        <v>57.8</v>
      </c>
      <c r="R6" s="933"/>
      <c r="S6" s="933">
        <v>335014</v>
      </c>
      <c r="T6" s="933"/>
      <c r="U6" s="933">
        <v>42.1</v>
      </c>
      <c r="V6" s="933"/>
      <c r="W6" s="933">
        <v>1.5</v>
      </c>
      <c r="X6" s="1024"/>
    </row>
    <row r="7" spans="1:24" ht="15.75" x14ac:dyDescent="0.2">
      <c r="A7" s="1059" t="s">
        <v>588</v>
      </c>
      <c r="B7" s="1050">
        <f t="shared" si="0"/>
        <v>6979357</v>
      </c>
      <c r="C7" s="1050"/>
      <c r="D7" s="1050">
        <v>6153303</v>
      </c>
      <c r="E7" s="1050"/>
      <c r="F7" s="1050">
        <v>88.1</v>
      </c>
      <c r="G7" s="1050"/>
      <c r="H7" s="1050">
        <v>826054</v>
      </c>
      <c r="I7" s="1050"/>
      <c r="J7" s="1050">
        <v>11.8</v>
      </c>
      <c r="K7" s="1050"/>
      <c r="L7" s="1050"/>
      <c r="M7" s="1050">
        <v>88418</v>
      </c>
      <c r="N7" s="1050"/>
      <c r="O7" s="1050">
        <v>81185</v>
      </c>
      <c r="P7" s="1050"/>
      <c r="Q7" s="1050">
        <v>91.8</v>
      </c>
      <c r="R7" s="1050"/>
      <c r="S7" s="1050">
        <v>7233</v>
      </c>
      <c r="T7" s="1050"/>
      <c r="U7" s="1050">
        <v>8.1</v>
      </c>
      <c r="V7" s="1050"/>
      <c r="W7" s="1050">
        <v>1.2</v>
      </c>
      <c r="X7" s="1027"/>
    </row>
    <row r="8" spans="1:24" ht="15.75" x14ac:dyDescent="0.2">
      <c r="A8" s="1044" t="s">
        <v>589</v>
      </c>
      <c r="B8" s="1051">
        <f t="shared" si="0"/>
        <v>7952494</v>
      </c>
      <c r="C8" s="1051"/>
      <c r="D8" s="1051">
        <v>5003811</v>
      </c>
      <c r="E8" s="1051"/>
      <c r="F8" s="1051">
        <v>62.9</v>
      </c>
      <c r="G8" s="1051"/>
      <c r="H8" s="1051">
        <v>2948683</v>
      </c>
      <c r="I8" s="1051"/>
      <c r="J8" s="1051">
        <v>37</v>
      </c>
      <c r="K8" s="1051"/>
      <c r="L8" s="1051"/>
      <c r="M8" s="1051">
        <v>95937</v>
      </c>
      <c r="N8" s="1051"/>
      <c r="O8" s="1051">
        <v>57783</v>
      </c>
      <c r="P8" s="1051"/>
      <c r="Q8" s="1051">
        <v>60.2</v>
      </c>
      <c r="R8" s="1051"/>
      <c r="S8" s="1051">
        <v>38154</v>
      </c>
      <c r="T8" s="1051"/>
      <c r="U8" s="1051">
        <v>39.700000000000003</v>
      </c>
      <c r="V8" s="1051"/>
      <c r="W8" s="1051">
        <v>1.2</v>
      </c>
      <c r="X8" s="918"/>
    </row>
    <row r="9" spans="1:24" ht="15.75" x14ac:dyDescent="0.2">
      <c r="A9" s="1044" t="s">
        <v>590</v>
      </c>
      <c r="B9" s="1051">
        <f t="shared" si="0"/>
        <v>442154</v>
      </c>
      <c r="C9" s="1051"/>
      <c r="D9" s="1051">
        <v>370432</v>
      </c>
      <c r="E9" s="1051"/>
      <c r="F9" s="1051">
        <v>83.7</v>
      </c>
      <c r="G9" s="1051"/>
      <c r="H9" s="1051">
        <v>71722</v>
      </c>
      <c r="I9" s="1051"/>
      <c r="J9" s="1051">
        <v>16.2</v>
      </c>
      <c r="K9" s="1051"/>
      <c r="L9" s="1051"/>
      <c r="M9" s="1051">
        <v>3785</v>
      </c>
      <c r="N9" s="1051"/>
      <c r="O9" s="1051">
        <v>3402</v>
      </c>
      <c r="P9" s="1051"/>
      <c r="Q9" s="1051">
        <v>89.8</v>
      </c>
      <c r="R9" s="1051"/>
      <c r="S9" s="1051">
        <v>383</v>
      </c>
      <c r="T9" s="1051"/>
      <c r="U9" s="1051">
        <v>10.1</v>
      </c>
      <c r="V9" s="1051"/>
      <c r="W9" s="1051">
        <v>0.8</v>
      </c>
      <c r="X9" s="918"/>
    </row>
    <row r="10" spans="1:24" ht="15.75" x14ac:dyDescent="0.2">
      <c r="A10" s="1044" t="s">
        <v>474</v>
      </c>
      <c r="B10" s="1051">
        <f t="shared" si="0"/>
        <v>3656367</v>
      </c>
      <c r="C10" s="1051"/>
      <c r="D10" s="1051">
        <v>3548063</v>
      </c>
      <c r="E10" s="1051"/>
      <c r="F10" s="1051">
        <v>97</v>
      </c>
      <c r="G10" s="1051"/>
      <c r="H10" s="1051">
        <v>108304</v>
      </c>
      <c r="I10" s="1051"/>
      <c r="J10" s="1051">
        <v>2.9</v>
      </c>
      <c r="K10" s="1051"/>
      <c r="L10" s="1051"/>
      <c r="M10" s="1051">
        <v>65538</v>
      </c>
      <c r="N10" s="1051"/>
      <c r="O10" s="1051">
        <v>64403</v>
      </c>
      <c r="P10" s="1051"/>
      <c r="Q10" s="1051">
        <v>98.2</v>
      </c>
      <c r="R10" s="1051"/>
      <c r="S10" s="1051">
        <v>1135</v>
      </c>
      <c r="T10" s="1051"/>
      <c r="U10" s="1051">
        <v>1.7</v>
      </c>
      <c r="V10" s="1051"/>
      <c r="W10" s="1051">
        <v>1.7</v>
      </c>
      <c r="X10" s="918"/>
    </row>
    <row r="11" spans="1:24" ht="15.75" x14ac:dyDescent="0.2">
      <c r="A11" s="1044" t="s">
        <v>591</v>
      </c>
      <c r="B11" s="1051">
        <f t="shared" si="0"/>
        <v>9881916</v>
      </c>
      <c r="C11" s="1051"/>
      <c r="D11" s="1051">
        <v>4777871</v>
      </c>
      <c r="E11" s="1051"/>
      <c r="F11" s="1051">
        <v>48.3</v>
      </c>
      <c r="G11" s="1051"/>
      <c r="H11" s="1051">
        <v>5104045</v>
      </c>
      <c r="I11" s="1051"/>
      <c r="J11" s="1051">
        <v>51.6</v>
      </c>
      <c r="K11" s="1051"/>
      <c r="L11" s="1051"/>
      <c r="M11" s="1051">
        <v>166015</v>
      </c>
      <c r="N11" s="1051"/>
      <c r="O11" s="1051">
        <v>74401</v>
      </c>
      <c r="P11" s="1051"/>
      <c r="Q11" s="1051">
        <v>44.8</v>
      </c>
      <c r="R11" s="1051"/>
      <c r="S11" s="1051">
        <v>91614</v>
      </c>
      <c r="T11" s="1051"/>
      <c r="U11" s="1051">
        <v>55.1</v>
      </c>
      <c r="V11" s="1051"/>
      <c r="W11" s="1051">
        <v>1.6</v>
      </c>
      <c r="X11" s="918"/>
    </row>
    <row r="12" spans="1:24" ht="15.75" x14ac:dyDescent="0.2">
      <c r="A12" s="1044" t="s">
        <v>592</v>
      </c>
      <c r="B12" s="1051">
        <f t="shared" si="0"/>
        <v>2465670</v>
      </c>
      <c r="C12" s="1051"/>
      <c r="D12" s="1051">
        <v>2189424</v>
      </c>
      <c r="E12" s="1051"/>
      <c r="F12" s="1051">
        <v>88.7</v>
      </c>
      <c r="G12" s="1051"/>
      <c r="H12" s="1051">
        <v>276246</v>
      </c>
      <c r="I12" s="1051"/>
      <c r="J12" s="1051">
        <v>11.2</v>
      </c>
      <c r="K12" s="1051"/>
      <c r="L12" s="1051"/>
      <c r="M12" s="1051">
        <v>39496</v>
      </c>
      <c r="N12" s="1051"/>
      <c r="O12" s="1051">
        <v>36669</v>
      </c>
      <c r="P12" s="1051"/>
      <c r="Q12" s="1051">
        <v>92.8</v>
      </c>
      <c r="R12" s="1051"/>
      <c r="S12" s="1051">
        <v>2827</v>
      </c>
      <c r="T12" s="1051"/>
      <c r="U12" s="1051">
        <v>7.1</v>
      </c>
      <c r="V12" s="1051"/>
      <c r="W12" s="1051">
        <v>1.6</v>
      </c>
      <c r="X12" s="918"/>
    </row>
    <row r="13" spans="1:24" ht="15.75" x14ac:dyDescent="0.2">
      <c r="A13" s="1044" t="s">
        <v>593</v>
      </c>
      <c r="B13" s="1051">
        <f t="shared" si="0"/>
        <v>16195272</v>
      </c>
      <c r="C13" s="1051"/>
      <c r="D13" s="1051">
        <v>7259693</v>
      </c>
      <c r="E13" s="1051"/>
      <c r="F13" s="1051">
        <v>44.8</v>
      </c>
      <c r="G13" s="1051"/>
      <c r="H13" s="1051">
        <v>8935579</v>
      </c>
      <c r="I13" s="1051"/>
      <c r="J13" s="1051">
        <v>55.1</v>
      </c>
      <c r="K13" s="1051"/>
      <c r="L13" s="1051"/>
      <c r="M13" s="1051">
        <v>42655</v>
      </c>
      <c r="N13" s="1051"/>
      <c r="O13" s="1051">
        <v>26599</v>
      </c>
      <c r="P13" s="1051"/>
      <c r="Q13" s="1051">
        <v>62.3</v>
      </c>
      <c r="R13" s="1051"/>
      <c r="S13" s="1051">
        <v>16056</v>
      </c>
      <c r="T13" s="1051"/>
      <c r="U13" s="1051">
        <v>37.6</v>
      </c>
      <c r="V13" s="1051"/>
      <c r="W13" s="1051">
        <v>0.2</v>
      </c>
      <c r="X13" s="918"/>
    </row>
    <row r="14" spans="1:24" ht="31.5" x14ac:dyDescent="0.2">
      <c r="A14" s="1044" t="s">
        <v>594</v>
      </c>
      <c r="B14" s="1051">
        <f t="shared" si="0"/>
        <v>2383118</v>
      </c>
      <c r="C14" s="1051"/>
      <c r="D14" s="1051">
        <v>1477959</v>
      </c>
      <c r="E14" s="1051"/>
      <c r="F14" s="1051">
        <v>62</v>
      </c>
      <c r="G14" s="1051"/>
      <c r="H14" s="1051">
        <v>905159</v>
      </c>
      <c r="I14" s="1051"/>
      <c r="J14" s="1051">
        <v>37.9</v>
      </c>
      <c r="K14" s="1051"/>
      <c r="L14" s="1051"/>
      <c r="M14" s="1051">
        <v>290802</v>
      </c>
      <c r="N14" s="1051"/>
      <c r="O14" s="1051">
        <v>113524</v>
      </c>
      <c r="P14" s="1051"/>
      <c r="Q14" s="1051">
        <v>39</v>
      </c>
      <c r="R14" s="1051"/>
      <c r="S14" s="1051">
        <v>177278</v>
      </c>
      <c r="T14" s="1051"/>
      <c r="U14" s="1051">
        <v>60.9</v>
      </c>
      <c r="V14" s="1051"/>
      <c r="W14" s="1051">
        <v>12.2</v>
      </c>
      <c r="X14" s="918"/>
    </row>
    <row r="15" spans="1:24" ht="15.75" x14ac:dyDescent="0.2">
      <c r="A15" s="1060" t="s">
        <v>595</v>
      </c>
      <c r="B15" s="1052">
        <f t="shared" si="0"/>
        <v>0</v>
      </c>
      <c r="C15" s="1052"/>
      <c r="D15" s="1052">
        <v>0</v>
      </c>
      <c r="E15" s="1052"/>
      <c r="F15" s="1052">
        <v>0</v>
      </c>
      <c r="G15" s="1052"/>
      <c r="H15" s="1052">
        <v>0</v>
      </c>
      <c r="I15" s="1052"/>
      <c r="J15" s="1052">
        <v>0</v>
      </c>
      <c r="K15" s="1052"/>
      <c r="L15" s="1052"/>
      <c r="M15" s="1052">
        <v>0</v>
      </c>
      <c r="N15" s="1052"/>
      <c r="O15" s="1052">
        <v>0</v>
      </c>
      <c r="P15" s="1052"/>
      <c r="Q15" s="1052">
        <v>0</v>
      </c>
      <c r="R15" s="1052"/>
      <c r="S15" s="1052">
        <v>0</v>
      </c>
      <c r="T15" s="1052"/>
      <c r="U15" s="1052">
        <v>0</v>
      </c>
      <c r="V15" s="1052"/>
      <c r="W15" s="1052">
        <v>0</v>
      </c>
      <c r="X15" s="921"/>
    </row>
    <row r="16" spans="1:24" ht="20.100000000000001" customHeight="1" x14ac:dyDescent="0.2">
      <c r="A16" s="1049" t="s">
        <v>596</v>
      </c>
      <c r="B16" s="933">
        <f t="shared" si="0"/>
        <v>50243493</v>
      </c>
      <c r="C16" s="933"/>
      <c r="D16" s="933">
        <v>30974359</v>
      </c>
      <c r="E16" s="933"/>
      <c r="F16" s="933">
        <v>61.6</v>
      </c>
      <c r="G16" s="933"/>
      <c r="H16" s="933">
        <v>19269134</v>
      </c>
      <c r="I16" s="933"/>
      <c r="J16" s="933">
        <v>38.299999999999997</v>
      </c>
      <c r="K16" s="933"/>
      <c r="L16" s="933"/>
      <c r="M16" s="933">
        <f>SUM(O16+S16)</f>
        <v>794071</v>
      </c>
      <c r="N16" s="933"/>
      <c r="O16" s="933">
        <v>459057</v>
      </c>
      <c r="P16" s="933"/>
      <c r="Q16" s="933">
        <v>57.8</v>
      </c>
      <c r="R16" s="933"/>
      <c r="S16" s="933">
        <v>335014</v>
      </c>
      <c r="T16" s="933"/>
      <c r="U16" s="933">
        <v>42.1</v>
      </c>
      <c r="V16" s="933"/>
      <c r="W16" s="933">
        <v>1.5</v>
      </c>
      <c r="X16" s="1053"/>
    </row>
    <row r="17" spans="1:40" ht="15.75" x14ac:dyDescent="0.2">
      <c r="A17" s="1059" t="s">
        <v>960</v>
      </c>
      <c r="B17" s="1050">
        <v>4058706</v>
      </c>
      <c r="C17" s="1050"/>
      <c r="D17" s="1050">
        <v>2337477</v>
      </c>
      <c r="E17" s="1050"/>
      <c r="F17" s="1050">
        <v>57.5</v>
      </c>
      <c r="G17" s="1050"/>
      <c r="H17" s="1050">
        <v>1721229</v>
      </c>
      <c r="I17" s="1050"/>
      <c r="J17" s="1050">
        <v>42.4</v>
      </c>
      <c r="K17" s="1050"/>
      <c r="L17" s="1050"/>
      <c r="M17" s="1050">
        <v>47715</v>
      </c>
      <c r="N17" s="1050"/>
      <c r="O17" s="1050">
        <v>18696</v>
      </c>
      <c r="P17" s="1050"/>
      <c r="Q17" s="1050">
        <v>39.1</v>
      </c>
      <c r="R17" s="1050"/>
      <c r="S17" s="1050">
        <v>29019</v>
      </c>
      <c r="T17" s="1050"/>
      <c r="U17" s="1050">
        <v>60.8</v>
      </c>
      <c r="V17" s="1050"/>
      <c r="W17" s="1050">
        <v>1.1000000000000001</v>
      </c>
      <c r="X17" s="1027"/>
    </row>
    <row r="18" spans="1:40" ht="15.75" x14ac:dyDescent="0.2">
      <c r="A18" s="1044" t="s">
        <v>598</v>
      </c>
      <c r="B18" s="1051">
        <v>6886960</v>
      </c>
      <c r="C18" s="1051"/>
      <c r="D18" s="1051">
        <v>3285617</v>
      </c>
      <c r="E18" s="1051"/>
      <c r="F18" s="1051">
        <v>47.7</v>
      </c>
      <c r="G18" s="1051"/>
      <c r="H18" s="1051">
        <v>3601343</v>
      </c>
      <c r="I18" s="1051"/>
      <c r="J18" s="1051">
        <v>52.2</v>
      </c>
      <c r="K18" s="1051"/>
      <c r="L18" s="1051"/>
      <c r="M18" s="1051">
        <v>95422</v>
      </c>
      <c r="N18" s="1051"/>
      <c r="O18" s="1051">
        <v>35109</v>
      </c>
      <c r="P18" s="1051"/>
      <c r="Q18" s="1051">
        <v>36.700000000000003</v>
      </c>
      <c r="R18" s="1051"/>
      <c r="S18" s="1051">
        <v>60313</v>
      </c>
      <c r="T18" s="1051"/>
      <c r="U18" s="1051">
        <v>63.2</v>
      </c>
      <c r="V18" s="1051"/>
      <c r="W18" s="1051">
        <v>1.3</v>
      </c>
      <c r="X18" s="918"/>
    </row>
    <row r="19" spans="1:40" ht="15.75" x14ac:dyDescent="0.2">
      <c r="A19" s="1044" t="s">
        <v>599</v>
      </c>
      <c r="B19" s="1051">
        <v>11745969</v>
      </c>
      <c r="C19" s="1051"/>
      <c r="D19" s="1051">
        <v>6532528</v>
      </c>
      <c r="E19" s="1051"/>
      <c r="F19" s="1051">
        <v>55.6</v>
      </c>
      <c r="G19" s="1051"/>
      <c r="H19" s="1051">
        <v>5213441</v>
      </c>
      <c r="I19" s="1051"/>
      <c r="J19" s="1051">
        <v>44.3</v>
      </c>
      <c r="K19" s="1051"/>
      <c r="L19" s="1051"/>
      <c r="M19" s="1051">
        <v>145945</v>
      </c>
      <c r="N19" s="1051"/>
      <c r="O19" s="1051">
        <v>74455</v>
      </c>
      <c r="P19" s="1051"/>
      <c r="Q19" s="1051">
        <v>51</v>
      </c>
      <c r="R19" s="1051"/>
      <c r="S19" s="1051">
        <v>71490</v>
      </c>
      <c r="T19" s="1051"/>
      <c r="U19" s="1051">
        <v>48.9</v>
      </c>
      <c r="V19" s="1051"/>
      <c r="W19" s="1051">
        <v>1.2</v>
      </c>
      <c r="X19" s="918"/>
    </row>
    <row r="20" spans="1:40" ht="15.75" x14ac:dyDescent="0.2">
      <c r="A20" s="1044" t="s">
        <v>600</v>
      </c>
      <c r="B20" s="1051">
        <v>18333607</v>
      </c>
      <c r="C20" s="1051"/>
      <c r="D20" s="1051">
        <v>12719804</v>
      </c>
      <c r="E20" s="1051"/>
      <c r="F20" s="1051">
        <v>69.3</v>
      </c>
      <c r="G20" s="1051"/>
      <c r="H20" s="1051">
        <v>5613803</v>
      </c>
      <c r="I20" s="1051"/>
      <c r="J20" s="1051">
        <v>30.6</v>
      </c>
      <c r="K20" s="1051"/>
      <c r="L20" s="1051"/>
      <c r="M20" s="1051">
        <v>203698</v>
      </c>
      <c r="N20" s="1051"/>
      <c r="O20" s="1051">
        <v>145227</v>
      </c>
      <c r="P20" s="1051"/>
      <c r="Q20" s="1051">
        <v>71.2</v>
      </c>
      <c r="R20" s="1051"/>
      <c r="S20" s="1051">
        <v>58471</v>
      </c>
      <c r="T20" s="1051"/>
      <c r="U20" s="1051">
        <v>28.7</v>
      </c>
      <c r="V20" s="1051"/>
      <c r="W20" s="1051">
        <v>1.1000000000000001</v>
      </c>
      <c r="X20" s="918"/>
    </row>
    <row r="21" spans="1:40" ht="15.75" x14ac:dyDescent="0.2">
      <c r="A21" s="1044" t="s">
        <v>601</v>
      </c>
      <c r="B21" s="1051">
        <v>3656915</v>
      </c>
      <c r="C21" s="1051"/>
      <c r="D21" s="1051">
        <v>2569814</v>
      </c>
      <c r="E21" s="1051"/>
      <c r="F21" s="1051">
        <v>70.2</v>
      </c>
      <c r="G21" s="1051"/>
      <c r="H21" s="1051">
        <v>1087101</v>
      </c>
      <c r="I21" s="1051"/>
      <c r="J21" s="1051">
        <v>29.72</v>
      </c>
      <c r="K21" s="1051"/>
      <c r="L21" s="1051"/>
      <c r="M21" s="1051">
        <v>21782</v>
      </c>
      <c r="N21" s="1051"/>
      <c r="O21" s="1051">
        <v>13683</v>
      </c>
      <c r="P21" s="1051"/>
      <c r="Q21" s="1051">
        <v>62.8</v>
      </c>
      <c r="R21" s="1051"/>
      <c r="S21" s="1051">
        <v>8099</v>
      </c>
      <c r="T21" s="1051"/>
      <c r="U21" s="1051">
        <v>37.1</v>
      </c>
      <c r="V21" s="1051"/>
      <c r="W21" s="1051">
        <v>0.5</v>
      </c>
      <c r="X21" s="918"/>
    </row>
    <row r="22" spans="1:40" ht="15.75" x14ac:dyDescent="0.2">
      <c r="A22" s="1060" t="s">
        <v>595</v>
      </c>
      <c r="B22" s="1052">
        <v>5561336</v>
      </c>
      <c r="C22" s="1052"/>
      <c r="D22" s="1052">
        <v>3529119</v>
      </c>
      <c r="E22" s="1052"/>
      <c r="F22" s="1052">
        <v>63.4</v>
      </c>
      <c r="G22" s="1052"/>
      <c r="H22" s="1052">
        <v>2032217</v>
      </c>
      <c r="I22" s="1052"/>
      <c r="J22" s="1052">
        <v>36.5</v>
      </c>
      <c r="K22" s="1052"/>
      <c r="L22" s="1052"/>
      <c r="M22" s="1052">
        <v>279509</v>
      </c>
      <c r="N22" s="1052"/>
      <c r="O22" s="1052">
        <v>171887</v>
      </c>
      <c r="P22" s="1052"/>
      <c r="Q22" s="1052">
        <v>61.4</v>
      </c>
      <c r="R22" s="1052"/>
      <c r="S22" s="1052">
        <v>107622</v>
      </c>
      <c r="T22" s="1052"/>
      <c r="U22" s="1052">
        <v>38.5</v>
      </c>
      <c r="V22" s="1052"/>
      <c r="W22" s="1052">
        <v>5</v>
      </c>
      <c r="X22" s="921"/>
    </row>
    <row r="23" spans="1:40" ht="20.100000000000001" customHeight="1" x14ac:dyDescent="0.2">
      <c r="A23" s="1023" t="s">
        <v>602</v>
      </c>
      <c r="B23" s="933">
        <f>SUM(B24:B28)</f>
        <v>4112658</v>
      </c>
      <c r="C23" s="933"/>
      <c r="D23" s="933">
        <v>263275.804</v>
      </c>
      <c r="E23" s="933"/>
      <c r="F23" s="933">
        <v>63.8</v>
      </c>
      <c r="G23" s="933"/>
      <c r="H23" s="933">
        <v>263275.804</v>
      </c>
      <c r="I23" s="933"/>
      <c r="J23" s="933">
        <v>63.8</v>
      </c>
      <c r="K23" s="933"/>
      <c r="L23" s="933"/>
      <c r="M23" s="933">
        <f>SUM(M24:M28)</f>
        <v>36928</v>
      </c>
      <c r="N23" s="933">
        <f>SUM(N24:N28)</f>
        <v>36928</v>
      </c>
      <c r="O23" s="933">
        <v>23560.064000000002</v>
      </c>
      <c r="P23" s="933"/>
      <c r="Q23" s="933">
        <v>63.8</v>
      </c>
      <c r="R23" s="933"/>
      <c r="S23" s="933">
        <v>23560.064000000002</v>
      </c>
      <c r="T23" s="933"/>
      <c r="U23" s="933">
        <v>63.8</v>
      </c>
      <c r="V23" s="933"/>
      <c r="W23" s="933">
        <v>8.9488147570142829</v>
      </c>
      <c r="X23" s="1053"/>
      <c r="Z23" s="1617"/>
      <c r="AA23" s="1617"/>
      <c r="AB23" s="1617"/>
      <c r="AC23" s="1617"/>
      <c r="AD23" s="1617"/>
      <c r="AE23" s="1617"/>
      <c r="AF23" s="1617"/>
      <c r="AG23" s="1617"/>
      <c r="AH23" s="1617"/>
      <c r="AI23" s="1617"/>
      <c r="AJ23" s="1617"/>
      <c r="AK23" s="1617"/>
      <c r="AL23" s="1617"/>
      <c r="AM23" s="1617"/>
      <c r="AN23" s="1617"/>
    </row>
    <row r="24" spans="1:40" ht="15.75" x14ac:dyDescent="0.2">
      <c r="A24" s="1061" t="s">
        <v>603</v>
      </c>
      <c r="B24" s="1054">
        <v>758232</v>
      </c>
      <c r="C24" s="1054"/>
      <c r="D24" s="1054">
        <v>477686.16</v>
      </c>
      <c r="E24" s="1054"/>
      <c r="F24" s="1054">
        <v>63</v>
      </c>
      <c r="G24" s="1054"/>
      <c r="H24" s="1054">
        <v>280545.84000000003</v>
      </c>
      <c r="I24" s="1054"/>
      <c r="J24" s="1054">
        <v>37</v>
      </c>
      <c r="K24" s="1054"/>
      <c r="L24" s="1054"/>
      <c r="M24" s="1054">
        <v>6068</v>
      </c>
      <c r="N24" s="1054">
        <v>6068</v>
      </c>
      <c r="O24" s="1054">
        <v>3822.84</v>
      </c>
      <c r="P24" s="1054"/>
      <c r="Q24" s="1054">
        <v>63</v>
      </c>
      <c r="R24" s="1054"/>
      <c r="S24" s="1054">
        <v>2245.16</v>
      </c>
      <c r="T24" s="1054"/>
      <c r="U24" s="1054">
        <v>37</v>
      </c>
      <c r="V24" s="1054"/>
      <c r="W24" s="1054">
        <v>0.80028276305932744</v>
      </c>
      <c r="X24" s="1027"/>
    </row>
    <row r="25" spans="1:40" ht="15.75" x14ac:dyDescent="0.2">
      <c r="A25" s="1043" t="s">
        <v>604</v>
      </c>
      <c r="B25" s="1032">
        <v>1000297</v>
      </c>
      <c r="C25" s="1032"/>
      <c r="D25" s="1032">
        <v>620184.14</v>
      </c>
      <c r="E25" s="1032"/>
      <c r="F25" s="1032">
        <v>62</v>
      </c>
      <c r="G25" s="1032"/>
      <c r="H25" s="1032">
        <v>380112.86</v>
      </c>
      <c r="I25" s="1032"/>
      <c r="J25" s="1032">
        <v>38</v>
      </c>
      <c r="K25" s="1032"/>
      <c r="L25" s="1032"/>
      <c r="M25" s="1032">
        <v>8069</v>
      </c>
      <c r="N25" s="1032">
        <v>8069</v>
      </c>
      <c r="O25" s="1032">
        <v>5002.78</v>
      </c>
      <c r="P25" s="1032"/>
      <c r="Q25" s="1032">
        <v>62</v>
      </c>
      <c r="R25" s="1032"/>
      <c r="S25" s="1032">
        <v>3066.2200000000003</v>
      </c>
      <c r="T25" s="1032"/>
      <c r="U25" s="1032">
        <v>38</v>
      </c>
      <c r="V25" s="1032"/>
      <c r="W25" s="1032">
        <v>0.80666042185470921</v>
      </c>
      <c r="X25" s="918"/>
      <c r="Z25" s="1618"/>
      <c r="AA25" s="1618"/>
      <c r="AB25" s="1618"/>
      <c r="AC25" s="1618"/>
      <c r="AD25" s="1618"/>
      <c r="AE25" s="1618"/>
      <c r="AF25" s="1618"/>
      <c r="AG25" s="1618"/>
      <c r="AH25" s="1618"/>
      <c r="AI25" s="1618"/>
      <c r="AJ25" s="1618"/>
      <c r="AK25" s="1618"/>
    </row>
    <row r="26" spans="1:40" ht="15.75" x14ac:dyDescent="0.2">
      <c r="A26" s="1043" t="s">
        <v>605</v>
      </c>
      <c r="B26" s="1032">
        <v>1408976</v>
      </c>
      <c r="C26" s="1032"/>
      <c r="D26" s="1032">
        <v>817206.08</v>
      </c>
      <c r="E26" s="1032"/>
      <c r="F26" s="1032">
        <v>58</v>
      </c>
      <c r="G26" s="1032"/>
      <c r="H26" s="1032">
        <v>591769.91999999993</v>
      </c>
      <c r="I26" s="1032"/>
      <c r="J26" s="1032">
        <v>42</v>
      </c>
      <c r="K26" s="1032"/>
      <c r="L26" s="1032"/>
      <c r="M26" s="1032">
        <v>13800</v>
      </c>
      <c r="N26" s="1032">
        <v>13800</v>
      </c>
      <c r="O26" s="1032">
        <v>8003.9999999999991</v>
      </c>
      <c r="P26" s="1032"/>
      <c r="Q26" s="1032">
        <v>58</v>
      </c>
      <c r="R26" s="1032"/>
      <c r="S26" s="1032">
        <v>5796</v>
      </c>
      <c r="T26" s="1032"/>
      <c r="U26" s="1032">
        <v>42</v>
      </c>
      <c r="V26" s="1032"/>
      <c r="W26" s="1032">
        <v>0.97943471003054705</v>
      </c>
      <c r="X26" s="918"/>
    </row>
    <row r="27" spans="1:40" ht="15.75" x14ac:dyDescent="0.2">
      <c r="A27" s="1043" t="s">
        <v>606</v>
      </c>
      <c r="B27" s="1032">
        <v>944014</v>
      </c>
      <c r="C27" s="1032"/>
      <c r="D27" s="1032">
        <v>604168.95999999996</v>
      </c>
      <c r="E27" s="1032"/>
      <c r="F27" s="1032">
        <v>64</v>
      </c>
      <c r="G27" s="1032"/>
      <c r="H27" s="1032">
        <v>339845.04</v>
      </c>
      <c r="I27" s="1032"/>
      <c r="J27" s="1032">
        <v>36</v>
      </c>
      <c r="K27" s="1032"/>
      <c r="L27" s="1032"/>
      <c r="M27" s="1032">
        <v>8991</v>
      </c>
      <c r="N27" s="1032">
        <v>8991</v>
      </c>
      <c r="O27" s="1032">
        <v>5754.24</v>
      </c>
      <c r="P27" s="1032"/>
      <c r="Q27" s="1032">
        <v>64</v>
      </c>
      <c r="R27" s="1032"/>
      <c r="S27" s="1032">
        <v>3236.7599999999998</v>
      </c>
      <c r="T27" s="1032"/>
      <c r="U27" s="1032">
        <v>36</v>
      </c>
      <c r="V27" s="1032"/>
      <c r="W27" s="1032">
        <v>0.95242231577074066</v>
      </c>
      <c r="X27" s="918"/>
    </row>
    <row r="28" spans="1:40" ht="15.75" x14ac:dyDescent="0.2">
      <c r="A28" s="1045" t="s">
        <v>595</v>
      </c>
      <c r="B28" s="1037">
        <v>1139</v>
      </c>
      <c r="C28" s="1037"/>
      <c r="D28" s="1037">
        <v>820.07999999999993</v>
      </c>
      <c r="E28" s="1037"/>
      <c r="F28" s="1037">
        <v>72</v>
      </c>
      <c r="G28" s="1037"/>
      <c r="H28" s="1037">
        <v>318.92</v>
      </c>
      <c r="I28" s="1037"/>
      <c r="J28" s="1037">
        <v>28</v>
      </c>
      <c r="K28" s="1037"/>
      <c r="L28" s="1037"/>
      <c r="M28" s="1037">
        <v>0</v>
      </c>
      <c r="N28" s="1037">
        <v>0</v>
      </c>
      <c r="O28" s="1037">
        <v>0</v>
      </c>
      <c r="P28" s="1037"/>
      <c r="Q28" s="1037">
        <v>72</v>
      </c>
      <c r="R28" s="1037"/>
      <c r="S28" s="1037">
        <v>0</v>
      </c>
      <c r="T28" s="1037"/>
      <c r="U28" s="1037">
        <v>28</v>
      </c>
      <c r="V28" s="1037"/>
      <c r="W28" s="1037">
        <v>0</v>
      </c>
      <c r="X28" s="921"/>
    </row>
    <row r="29" spans="1:40" ht="20.100000000000001" customHeight="1" x14ac:dyDescent="0.2">
      <c r="A29" s="1023" t="s">
        <v>607</v>
      </c>
      <c r="B29" s="933">
        <f>SUM(D29+H29)</f>
        <v>50243493</v>
      </c>
      <c r="C29" s="933"/>
      <c r="D29" s="933">
        <v>30974359</v>
      </c>
      <c r="E29" s="933"/>
      <c r="F29" s="933">
        <v>61.6</v>
      </c>
      <c r="G29" s="933"/>
      <c r="H29" s="933">
        <v>19269134</v>
      </c>
      <c r="I29" s="933"/>
      <c r="J29" s="933">
        <v>38.4</v>
      </c>
      <c r="K29" s="933"/>
      <c r="L29" s="933"/>
      <c r="M29" s="933">
        <f>SUM(O29+S29)</f>
        <v>794071</v>
      </c>
      <c r="N29" s="933"/>
      <c r="O29" s="933">
        <v>459057</v>
      </c>
      <c r="P29" s="933"/>
      <c r="Q29" s="933">
        <v>57.8</v>
      </c>
      <c r="R29" s="933"/>
      <c r="S29" s="933">
        <v>335014</v>
      </c>
      <c r="T29" s="933"/>
      <c r="U29" s="933">
        <v>42.2</v>
      </c>
      <c r="V29" s="933"/>
      <c r="W29" s="933">
        <v>1.5</v>
      </c>
      <c r="X29" s="1053"/>
      <c r="Z29" s="1616"/>
      <c r="AA29" s="1616"/>
      <c r="AB29" s="1616"/>
      <c r="AC29" s="1616"/>
      <c r="AD29" s="1616"/>
      <c r="AE29" s="1616"/>
      <c r="AF29" s="1616"/>
      <c r="AG29" s="1616"/>
      <c r="AH29" s="1616"/>
      <c r="AI29" s="1616"/>
      <c r="AJ29" s="1616"/>
      <c r="AK29" s="1616"/>
    </row>
    <row r="30" spans="1:40" ht="15.75" x14ac:dyDescent="0.2">
      <c r="A30" s="1061" t="s">
        <v>608</v>
      </c>
      <c r="B30" s="1054">
        <v>2293118</v>
      </c>
      <c r="C30" s="1054"/>
      <c r="D30" s="1054">
        <v>1849270</v>
      </c>
      <c r="E30" s="1054"/>
      <c r="F30" s="1054">
        <v>80.599999999999994</v>
      </c>
      <c r="G30" s="1054"/>
      <c r="H30" s="1054">
        <v>443848</v>
      </c>
      <c r="I30" s="1054"/>
      <c r="J30" s="1054">
        <v>19.399999999999999</v>
      </c>
      <c r="K30" s="1054"/>
      <c r="L30" s="1054"/>
      <c r="M30" s="1054">
        <v>32628</v>
      </c>
      <c r="N30" s="1054"/>
      <c r="O30" s="1054">
        <v>22457</v>
      </c>
      <c r="P30" s="1054"/>
      <c r="Q30" s="1054">
        <v>68.8</v>
      </c>
      <c r="R30" s="1054"/>
      <c r="S30" s="1054">
        <v>10171</v>
      </c>
      <c r="T30" s="1054"/>
      <c r="U30" s="1054">
        <v>31.2</v>
      </c>
      <c r="V30" s="1054"/>
      <c r="W30" s="1054">
        <v>1.4</v>
      </c>
      <c r="X30" s="1027"/>
    </row>
    <row r="31" spans="1:40" ht="15.75" x14ac:dyDescent="0.2">
      <c r="A31" s="1043" t="s">
        <v>609</v>
      </c>
      <c r="B31" s="1032">
        <v>31643595</v>
      </c>
      <c r="C31" s="1032"/>
      <c r="D31" s="1032">
        <v>19268998</v>
      </c>
      <c r="E31" s="1032"/>
      <c r="F31" s="1032">
        <v>60.9</v>
      </c>
      <c r="G31" s="1032"/>
      <c r="H31" s="1032">
        <v>12374597</v>
      </c>
      <c r="I31" s="1032"/>
      <c r="J31" s="1032">
        <v>39.1</v>
      </c>
      <c r="K31" s="1032"/>
      <c r="L31" s="1032"/>
      <c r="M31" s="1032">
        <v>492109</v>
      </c>
      <c r="N31" s="1032"/>
      <c r="O31" s="1032">
        <v>284664</v>
      </c>
      <c r="P31" s="1032"/>
      <c r="Q31" s="1032">
        <v>57.8</v>
      </c>
      <c r="R31" s="1032"/>
      <c r="S31" s="1032">
        <v>207445</v>
      </c>
      <c r="T31" s="1032"/>
      <c r="U31" s="1032">
        <v>42.2</v>
      </c>
      <c r="V31" s="1032"/>
      <c r="W31" s="1032">
        <v>1.5</v>
      </c>
      <c r="X31" s="918"/>
    </row>
    <row r="32" spans="1:40" ht="15.75" x14ac:dyDescent="0.2">
      <c r="A32" s="1043" t="s">
        <v>610</v>
      </c>
      <c r="B32" s="1032">
        <v>11105353</v>
      </c>
      <c r="C32" s="1032"/>
      <c r="D32" s="1032">
        <v>6751223</v>
      </c>
      <c r="E32" s="1032"/>
      <c r="F32" s="1032">
        <v>60.8</v>
      </c>
      <c r="G32" s="1032"/>
      <c r="H32" s="1032">
        <v>4354130</v>
      </c>
      <c r="I32" s="1032"/>
      <c r="J32" s="1032">
        <v>39.200000000000003</v>
      </c>
      <c r="K32" s="1032"/>
      <c r="L32" s="1032"/>
      <c r="M32" s="1032">
        <v>189043</v>
      </c>
      <c r="N32" s="1032"/>
      <c r="O32" s="1032">
        <v>104627</v>
      </c>
      <c r="P32" s="1032"/>
      <c r="Q32" s="1032">
        <v>55.3</v>
      </c>
      <c r="R32" s="1032"/>
      <c r="S32" s="1032">
        <v>84416</v>
      </c>
      <c r="T32" s="1032"/>
      <c r="U32" s="1032">
        <v>44.7</v>
      </c>
      <c r="V32" s="1032"/>
      <c r="W32" s="1032">
        <v>1.7</v>
      </c>
      <c r="X32" s="918"/>
    </row>
    <row r="33" spans="1:24" ht="15.75" x14ac:dyDescent="0.2">
      <c r="A33" s="1043" t="s">
        <v>611</v>
      </c>
      <c r="B33" s="1032">
        <v>3099331</v>
      </c>
      <c r="C33" s="1032"/>
      <c r="D33" s="1032">
        <v>1425202</v>
      </c>
      <c r="E33" s="1032"/>
      <c r="F33" s="1032">
        <v>46</v>
      </c>
      <c r="G33" s="1032"/>
      <c r="H33" s="1032">
        <v>1674129</v>
      </c>
      <c r="I33" s="1032"/>
      <c r="J33" s="1032">
        <v>54</v>
      </c>
      <c r="K33" s="1032"/>
      <c r="L33" s="1032"/>
      <c r="M33" s="1032">
        <v>46844</v>
      </c>
      <c r="N33" s="1032"/>
      <c r="O33" s="1032">
        <v>17825</v>
      </c>
      <c r="P33" s="1032"/>
      <c r="Q33" s="1032">
        <v>38.1</v>
      </c>
      <c r="R33" s="1032"/>
      <c r="S33" s="1032">
        <v>29019</v>
      </c>
      <c r="T33" s="1032"/>
      <c r="U33" s="1032">
        <v>61.9</v>
      </c>
      <c r="V33" s="1032"/>
      <c r="W33" s="1032">
        <v>1.5</v>
      </c>
      <c r="X33" s="918"/>
    </row>
    <row r="34" spans="1:24" ht="15.75" x14ac:dyDescent="0.2">
      <c r="A34" s="1045" t="s">
        <v>612</v>
      </c>
      <c r="B34" s="1037">
        <v>0</v>
      </c>
      <c r="C34" s="1037"/>
      <c r="D34" s="1037">
        <v>0</v>
      </c>
      <c r="E34" s="1037"/>
      <c r="F34" s="1037">
        <v>0</v>
      </c>
      <c r="G34" s="1037"/>
      <c r="H34" s="1037">
        <v>0</v>
      </c>
      <c r="I34" s="1037"/>
      <c r="J34" s="1037">
        <v>0</v>
      </c>
      <c r="K34" s="1037"/>
      <c r="L34" s="1037"/>
      <c r="M34" s="1037">
        <v>0</v>
      </c>
      <c r="N34" s="1037"/>
      <c r="O34" s="1037">
        <v>0</v>
      </c>
      <c r="P34" s="1037"/>
      <c r="Q34" s="1037">
        <v>0</v>
      </c>
      <c r="R34" s="1037"/>
      <c r="S34" s="1037">
        <v>0</v>
      </c>
      <c r="T34" s="1037"/>
      <c r="U34" s="1037">
        <v>0</v>
      </c>
      <c r="V34" s="1037"/>
      <c r="W34" s="1037">
        <v>0</v>
      </c>
      <c r="X34" s="921"/>
    </row>
    <row r="35" spans="1:24" ht="15.75" x14ac:dyDescent="0.2">
      <c r="A35" s="627"/>
      <c r="B35" s="627"/>
      <c r="C35" s="627"/>
      <c r="D35" s="627"/>
      <c r="E35" s="627"/>
      <c r="F35" s="627"/>
      <c r="G35" s="627"/>
      <c r="H35" s="627"/>
      <c r="I35" s="627"/>
      <c r="J35" s="627"/>
      <c r="K35" s="1047"/>
      <c r="L35" s="1047"/>
      <c r="M35" s="627"/>
      <c r="N35" s="627"/>
      <c r="O35" s="627"/>
      <c r="P35" s="627"/>
      <c r="Q35" s="627"/>
      <c r="R35" s="627"/>
      <c r="S35" s="627"/>
      <c r="T35" s="627"/>
      <c r="U35" s="627"/>
      <c r="V35" s="627"/>
      <c r="W35" s="627"/>
      <c r="X35" s="627"/>
    </row>
    <row r="36" spans="1:24" ht="15.75" x14ac:dyDescent="0.2">
      <c r="A36" s="627" t="s">
        <v>613</v>
      </c>
      <c r="B36" s="627"/>
      <c r="C36" s="627"/>
      <c r="D36" s="627"/>
      <c r="E36" s="627"/>
      <c r="F36" s="627"/>
      <c r="G36" s="627"/>
      <c r="H36" s="627"/>
      <c r="I36" s="627"/>
      <c r="J36" s="627"/>
      <c r="K36" s="1047"/>
      <c r="L36" s="1047"/>
      <c r="M36" s="627"/>
      <c r="N36" s="627"/>
      <c r="O36" s="627"/>
      <c r="P36" s="627"/>
      <c r="Q36" s="627"/>
      <c r="R36" s="627"/>
      <c r="S36" s="627"/>
      <c r="T36" s="627"/>
      <c r="U36" s="627"/>
      <c r="V36" s="627"/>
      <c r="W36" s="627"/>
      <c r="X36" s="627"/>
    </row>
  </sheetData>
  <mergeCells count="17">
    <mergeCell ref="A4:A5"/>
    <mergeCell ref="B4:K4"/>
    <mergeCell ref="M4:V4"/>
    <mergeCell ref="W4:X5"/>
    <mergeCell ref="B5:C5"/>
    <mergeCell ref="D5:E5"/>
    <mergeCell ref="F5:G5"/>
    <mergeCell ref="H5:I5"/>
    <mergeCell ref="J5:K5"/>
    <mergeCell ref="M5:N5"/>
    <mergeCell ref="Z29:AK29"/>
    <mergeCell ref="O5:P5"/>
    <mergeCell ref="Q5:R5"/>
    <mergeCell ref="S5:T5"/>
    <mergeCell ref="U5:V5"/>
    <mergeCell ref="Z23:AN23"/>
    <mergeCell ref="Z25:AK25"/>
  </mergeCells>
  <printOptions horizontalCentered="1" verticalCentered="1"/>
  <pageMargins left="0.98425196850393704" right="0.39370078740157483" top="0.39370078740157483" bottom="0.39370078740157483" header="0" footer="0.19685039370078741"/>
  <pageSetup scale="80" orientation="landscape" r:id="rId1"/>
  <headerFooter>
    <oddFooter>&amp;L305</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X37"/>
  <sheetViews>
    <sheetView showGridLines="0" view="pageBreakPreview" topLeftCell="A7" zoomScaleNormal="107" zoomScaleSheetLayoutView="100" workbookViewId="0">
      <selection activeCell="I8" sqref="I8"/>
    </sheetView>
  </sheetViews>
  <sheetFormatPr baseColWidth="10" defaultColWidth="8" defaultRowHeight="14.25" x14ac:dyDescent="0.2"/>
  <cols>
    <col min="1" max="1" width="29.25" style="584" customWidth="1"/>
    <col min="2" max="2" width="11.125" style="584" customWidth="1"/>
    <col min="3" max="3" width="1.25" style="584" customWidth="1"/>
    <col min="4" max="4" width="10.75" style="584" customWidth="1"/>
    <col min="5" max="5" width="1.625" style="584" customWidth="1"/>
    <col min="6" max="6" width="4.125" style="584" customWidth="1"/>
    <col min="7" max="7" width="1.375" style="584" customWidth="1"/>
    <col min="8" max="8" width="10.625" style="584" customWidth="1"/>
    <col min="9" max="9" width="0.875" style="584" customWidth="1"/>
    <col min="10" max="10" width="4.125" style="584" customWidth="1"/>
    <col min="11" max="11" width="1" style="584" customWidth="1"/>
    <col min="12" max="12" width="1.25" style="586" customWidth="1"/>
    <col min="13" max="13" width="8.5" style="584" customWidth="1"/>
    <col min="14" max="14" width="1.25" style="584" customWidth="1"/>
    <col min="15" max="15" width="8.375" style="584" bestFit="1" customWidth="1"/>
    <col min="16" max="16" width="1.625" style="584" customWidth="1"/>
    <col min="17" max="17" width="4.875" style="584" customWidth="1"/>
    <col min="18" max="18" width="0.875" style="584" customWidth="1"/>
    <col min="19" max="19" width="8.75" style="584" customWidth="1"/>
    <col min="20" max="20" width="1.375" style="584" customWidth="1"/>
    <col min="21" max="21" width="4" style="584" customWidth="1"/>
    <col min="22" max="22" width="1" style="584" customWidth="1"/>
    <col min="23" max="23" width="10.25" style="584" customWidth="1"/>
    <col min="24" max="24" width="5" style="584" customWidth="1"/>
    <col min="25" max="16384" width="8" style="584"/>
  </cols>
  <sheetData>
    <row r="1" spans="1:24" ht="15.75" customHeight="1" x14ac:dyDescent="0.25">
      <c r="A1" s="1055" t="s">
        <v>582</v>
      </c>
      <c r="B1" s="599"/>
      <c r="C1" s="599"/>
      <c r="D1" s="599"/>
      <c r="E1" s="599"/>
      <c r="F1" s="599"/>
      <c r="G1" s="599"/>
      <c r="H1" s="599"/>
      <c r="I1" s="599"/>
      <c r="J1" s="599"/>
      <c r="K1" s="599"/>
      <c r="L1" s="1056"/>
      <c r="M1" s="599"/>
      <c r="N1" s="599"/>
      <c r="O1" s="599"/>
      <c r="P1" s="599"/>
      <c r="Q1" s="599"/>
      <c r="R1" s="599"/>
      <c r="S1" s="599"/>
      <c r="T1" s="599"/>
      <c r="U1" s="599"/>
      <c r="V1" s="1057"/>
      <c r="W1" s="1058"/>
      <c r="X1" s="1039" t="s">
        <v>961</v>
      </c>
    </row>
    <row r="2" spans="1:24" ht="18" x14ac:dyDescent="0.2">
      <c r="A2" s="598">
        <v>2014</v>
      </c>
      <c r="B2" s="599"/>
      <c r="C2" s="599"/>
      <c r="D2" s="599"/>
      <c r="E2" s="599"/>
      <c r="F2" s="599"/>
      <c r="G2" s="599"/>
      <c r="H2" s="599"/>
      <c r="I2" s="599"/>
      <c r="J2" s="599"/>
      <c r="K2" s="599"/>
      <c r="L2" s="1056"/>
      <c r="M2" s="599"/>
      <c r="N2" s="599"/>
      <c r="O2" s="599"/>
      <c r="P2" s="599"/>
      <c r="Q2" s="599"/>
      <c r="R2" s="599"/>
      <c r="S2" s="599"/>
      <c r="T2" s="599"/>
      <c r="U2" s="599"/>
      <c r="V2" s="599"/>
      <c r="W2" s="1039"/>
      <c r="X2" s="599"/>
    </row>
    <row r="3" spans="1:24" ht="15.75" x14ac:dyDescent="0.2">
      <c r="A3" s="1046"/>
      <c r="B3" s="627"/>
      <c r="C3" s="627"/>
      <c r="D3" s="627"/>
      <c r="E3" s="627"/>
      <c r="F3" s="1046"/>
      <c r="G3" s="1046"/>
      <c r="H3" s="1046"/>
      <c r="I3" s="1046"/>
      <c r="J3" s="1046"/>
      <c r="K3" s="1046"/>
      <c r="L3" s="1048"/>
      <c r="M3" s="1046"/>
      <c r="N3" s="1046"/>
      <c r="O3" s="1046"/>
      <c r="P3" s="1046"/>
      <c r="Q3" s="1046"/>
      <c r="R3" s="1046"/>
      <c r="S3" s="1046"/>
      <c r="T3" s="1046"/>
      <c r="U3" s="1046"/>
      <c r="V3" s="1046"/>
      <c r="W3" s="627"/>
      <c r="X3" s="627"/>
    </row>
    <row r="4" spans="1:24" ht="27.75" customHeight="1" x14ac:dyDescent="0.2">
      <c r="A4" s="1613" t="s">
        <v>534</v>
      </c>
      <c r="B4" s="1607" t="s">
        <v>550</v>
      </c>
      <c r="C4" s="1607"/>
      <c r="D4" s="1607"/>
      <c r="E4" s="1607"/>
      <c r="F4" s="1607"/>
      <c r="G4" s="1607"/>
      <c r="H4" s="1607"/>
      <c r="I4" s="1607"/>
      <c r="J4" s="1607"/>
      <c r="K4" s="1607"/>
      <c r="L4" s="967"/>
      <c r="M4" s="1607" t="s">
        <v>551</v>
      </c>
      <c r="N4" s="1607"/>
      <c r="O4" s="1607"/>
      <c r="P4" s="1607"/>
      <c r="Q4" s="1607"/>
      <c r="R4" s="1607"/>
      <c r="S4" s="1607"/>
      <c r="T4" s="1607"/>
      <c r="U4" s="1607"/>
      <c r="V4" s="1607"/>
      <c r="W4" s="1613" t="s">
        <v>584</v>
      </c>
      <c r="X4" s="1613"/>
    </row>
    <row r="5" spans="1:24" ht="27.75" customHeight="1" x14ac:dyDescent="0.2">
      <c r="A5" s="1614"/>
      <c r="B5" s="1614" t="s">
        <v>585</v>
      </c>
      <c r="C5" s="1614"/>
      <c r="D5" s="1614" t="s">
        <v>570</v>
      </c>
      <c r="E5" s="1614"/>
      <c r="F5" s="1614" t="s">
        <v>586</v>
      </c>
      <c r="G5" s="1614"/>
      <c r="H5" s="1614" t="s">
        <v>569</v>
      </c>
      <c r="I5" s="1614"/>
      <c r="J5" s="1614" t="s">
        <v>586</v>
      </c>
      <c r="K5" s="1614"/>
      <c r="L5" s="1020"/>
      <c r="M5" s="1614" t="s">
        <v>585</v>
      </c>
      <c r="N5" s="1614"/>
      <c r="O5" s="1614" t="s">
        <v>570</v>
      </c>
      <c r="P5" s="1614"/>
      <c r="Q5" s="1614" t="s">
        <v>586</v>
      </c>
      <c r="R5" s="1614"/>
      <c r="S5" s="1614" t="s">
        <v>569</v>
      </c>
      <c r="T5" s="1614"/>
      <c r="U5" s="1614" t="s">
        <v>586</v>
      </c>
      <c r="V5" s="1614"/>
      <c r="W5" s="1615"/>
      <c r="X5" s="1615"/>
    </row>
    <row r="6" spans="1:24" ht="31.5" x14ac:dyDescent="0.2">
      <c r="A6" s="1062" t="s">
        <v>587</v>
      </c>
      <c r="B6" s="1063">
        <v>49823798</v>
      </c>
      <c r="C6" s="1063"/>
      <c r="D6" s="1063">
        <f t="shared" ref="D6:D34" si="0">B6*F6/100</f>
        <v>31040226.153999999</v>
      </c>
      <c r="E6" s="1063"/>
      <c r="F6" s="1063">
        <v>62.3</v>
      </c>
      <c r="G6" s="1063"/>
      <c r="H6" s="1063">
        <f t="shared" ref="H6:H34" si="1">B6*J6/100</f>
        <v>18783571.846000001</v>
      </c>
      <c r="I6" s="1063"/>
      <c r="J6" s="1063">
        <v>37.700000000000003</v>
      </c>
      <c r="K6" s="1063"/>
      <c r="L6" s="1063"/>
      <c r="M6" s="1063">
        <v>783660</v>
      </c>
      <c r="N6" s="1063"/>
      <c r="O6" s="1063">
        <f t="shared" ref="O6:O34" si="2">M6*Q6/100</f>
        <v>461575.74</v>
      </c>
      <c r="P6" s="1063"/>
      <c r="Q6" s="1063">
        <v>58.9</v>
      </c>
      <c r="R6" s="1063"/>
      <c r="S6" s="1063">
        <f t="shared" ref="S6:S34" si="3">M6*U6/100</f>
        <v>322084.26</v>
      </c>
      <c r="T6" s="1063"/>
      <c r="U6" s="1063">
        <v>41.1</v>
      </c>
      <c r="V6" s="1063"/>
      <c r="W6" s="1063">
        <v>1.6</v>
      </c>
      <c r="X6" s="1064"/>
    </row>
    <row r="7" spans="1:24" ht="15.75" x14ac:dyDescent="0.2">
      <c r="A7" s="1059" t="s">
        <v>588</v>
      </c>
      <c r="B7" s="1050">
        <v>6893742</v>
      </c>
      <c r="C7" s="1050"/>
      <c r="D7" s="1050">
        <f t="shared" si="0"/>
        <v>6163005.3480000012</v>
      </c>
      <c r="E7" s="1050"/>
      <c r="F7" s="1050">
        <v>89.4</v>
      </c>
      <c r="G7" s="1050"/>
      <c r="H7" s="1050">
        <f t="shared" si="1"/>
        <v>730736.652</v>
      </c>
      <c r="I7" s="1050"/>
      <c r="J7" s="1050">
        <v>10.6</v>
      </c>
      <c r="K7" s="1050"/>
      <c r="L7" s="1050"/>
      <c r="M7" s="1050">
        <v>86213</v>
      </c>
      <c r="N7" s="1050"/>
      <c r="O7" s="1050">
        <f t="shared" si="2"/>
        <v>77936.551999999996</v>
      </c>
      <c r="P7" s="1050"/>
      <c r="Q7" s="1050">
        <v>90.4</v>
      </c>
      <c r="R7" s="1050"/>
      <c r="S7" s="1050">
        <f t="shared" si="3"/>
        <v>8276.4479999999985</v>
      </c>
      <c r="T7" s="1050"/>
      <c r="U7" s="1050">
        <v>9.6</v>
      </c>
      <c r="V7" s="1050"/>
      <c r="W7" s="1050">
        <v>1.3</v>
      </c>
      <c r="X7" s="1027"/>
    </row>
    <row r="8" spans="1:24" ht="15.75" x14ac:dyDescent="0.2">
      <c r="A8" s="1044" t="s">
        <v>589</v>
      </c>
      <c r="B8" s="1051">
        <v>7943142</v>
      </c>
      <c r="C8" s="1051"/>
      <c r="D8" s="1051">
        <f t="shared" si="0"/>
        <v>5012122.602</v>
      </c>
      <c r="E8" s="1051"/>
      <c r="F8" s="1051">
        <v>63.1</v>
      </c>
      <c r="G8" s="1051"/>
      <c r="H8" s="1051">
        <f t="shared" si="1"/>
        <v>2931019.398</v>
      </c>
      <c r="I8" s="1051"/>
      <c r="J8" s="1051">
        <v>36.9</v>
      </c>
      <c r="K8" s="1051"/>
      <c r="L8" s="1051"/>
      <c r="M8" s="1051">
        <v>86925</v>
      </c>
      <c r="N8" s="1051"/>
      <c r="O8" s="1051">
        <f t="shared" si="2"/>
        <v>57022.799999999988</v>
      </c>
      <c r="P8" s="1051"/>
      <c r="Q8" s="1051">
        <v>65.599999999999994</v>
      </c>
      <c r="R8" s="1051"/>
      <c r="S8" s="1051">
        <f t="shared" si="3"/>
        <v>29902.2</v>
      </c>
      <c r="T8" s="1051"/>
      <c r="U8" s="1051">
        <v>34.4</v>
      </c>
      <c r="V8" s="1051"/>
      <c r="W8" s="1051">
        <v>1.1000000000000001</v>
      </c>
      <c r="X8" s="918"/>
    </row>
    <row r="9" spans="1:24" ht="15.75" x14ac:dyDescent="0.2">
      <c r="A9" s="1044" t="s">
        <v>590</v>
      </c>
      <c r="B9" s="1051">
        <v>389872</v>
      </c>
      <c r="C9" s="1051"/>
      <c r="D9" s="1051">
        <f t="shared" si="0"/>
        <v>334510.17599999998</v>
      </c>
      <c r="E9" s="1051"/>
      <c r="F9" s="1051">
        <v>85.8</v>
      </c>
      <c r="G9" s="1051"/>
      <c r="H9" s="1051">
        <f t="shared" si="1"/>
        <v>55361.823999999993</v>
      </c>
      <c r="I9" s="1051"/>
      <c r="J9" s="1051">
        <v>14.2</v>
      </c>
      <c r="K9" s="1051"/>
      <c r="L9" s="1051"/>
      <c r="M9" s="1051">
        <v>4171</v>
      </c>
      <c r="N9" s="1051"/>
      <c r="O9" s="1051">
        <f t="shared" si="2"/>
        <v>3411.8779999999997</v>
      </c>
      <c r="P9" s="1051"/>
      <c r="Q9" s="1051">
        <v>81.8</v>
      </c>
      <c r="R9" s="1051"/>
      <c r="S9" s="1051">
        <f t="shared" si="3"/>
        <v>759.12199999999996</v>
      </c>
      <c r="T9" s="1051"/>
      <c r="U9" s="1051">
        <v>18.2</v>
      </c>
      <c r="V9" s="1051"/>
      <c r="W9" s="1051">
        <v>1.1000000000000001</v>
      </c>
      <c r="X9" s="918"/>
    </row>
    <row r="10" spans="1:24" ht="15.75" x14ac:dyDescent="0.2">
      <c r="A10" s="1044" t="s">
        <v>474</v>
      </c>
      <c r="B10" s="1051">
        <v>3797757</v>
      </c>
      <c r="C10" s="1051"/>
      <c r="D10" s="1051">
        <f t="shared" si="0"/>
        <v>3676228.7759999996</v>
      </c>
      <c r="E10" s="1051"/>
      <c r="F10" s="1051">
        <v>96.8</v>
      </c>
      <c r="G10" s="1051"/>
      <c r="H10" s="1051">
        <f t="shared" si="1"/>
        <v>121528.224</v>
      </c>
      <c r="I10" s="1051"/>
      <c r="J10" s="1051">
        <v>3.2</v>
      </c>
      <c r="K10" s="1051"/>
      <c r="L10" s="1051"/>
      <c r="M10" s="1051">
        <v>67139</v>
      </c>
      <c r="N10" s="1051"/>
      <c r="O10" s="1051">
        <f t="shared" si="2"/>
        <v>65729.081000000006</v>
      </c>
      <c r="P10" s="1051"/>
      <c r="Q10" s="1051">
        <v>97.9</v>
      </c>
      <c r="R10" s="1051"/>
      <c r="S10" s="1051">
        <f t="shared" si="3"/>
        <v>1409.9189999999999</v>
      </c>
      <c r="T10" s="1051"/>
      <c r="U10" s="1051">
        <v>2.1</v>
      </c>
      <c r="V10" s="1051"/>
      <c r="W10" s="1051">
        <v>1.8</v>
      </c>
      <c r="X10" s="918"/>
    </row>
    <row r="11" spans="1:24" ht="15.75" x14ac:dyDescent="0.2">
      <c r="A11" s="1044" t="s">
        <v>591</v>
      </c>
      <c r="B11" s="1051">
        <v>9714906</v>
      </c>
      <c r="C11" s="1051"/>
      <c r="D11" s="1051">
        <f t="shared" si="0"/>
        <v>4770018.8459999999</v>
      </c>
      <c r="E11" s="1051"/>
      <c r="F11" s="1051">
        <v>49.1</v>
      </c>
      <c r="G11" s="1051"/>
      <c r="H11" s="1051">
        <f t="shared" si="1"/>
        <v>4944887.1540000001</v>
      </c>
      <c r="I11" s="1051"/>
      <c r="J11" s="1051">
        <v>50.9</v>
      </c>
      <c r="K11" s="1051"/>
      <c r="L11" s="1051"/>
      <c r="M11" s="1051">
        <v>163879</v>
      </c>
      <c r="N11" s="1051"/>
      <c r="O11" s="1051">
        <f t="shared" si="2"/>
        <v>74728.824000000008</v>
      </c>
      <c r="P11" s="1051"/>
      <c r="Q11" s="1051">
        <v>45.6</v>
      </c>
      <c r="R11" s="1051"/>
      <c r="S11" s="1051">
        <f t="shared" si="3"/>
        <v>89150.175999999992</v>
      </c>
      <c r="T11" s="1051"/>
      <c r="U11" s="1051">
        <v>54.4</v>
      </c>
      <c r="V11" s="1051"/>
      <c r="W11" s="1051">
        <v>1.7</v>
      </c>
      <c r="X11" s="918"/>
    </row>
    <row r="12" spans="1:24" ht="15.75" x14ac:dyDescent="0.2">
      <c r="A12" s="1044" t="s">
        <v>592</v>
      </c>
      <c r="B12" s="1051">
        <v>2419210</v>
      </c>
      <c r="C12" s="1051"/>
      <c r="D12" s="1051">
        <f t="shared" si="0"/>
        <v>2145839.27</v>
      </c>
      <c r="E12" s="1051"/>
      <c r="F12" s="1051">
        <v>88.7</v>
      </c>
      <c r="G12" s="1051"/>
      <c r="H12" s="1051">
        <f t="shared" si="1"/>
        <v>273370.73</v>
      </c>
      <c r="I12" s="1051"/>
      <c r="J12" s="1051">
        <v>11.3</v>
      </c>
      <c r="K12" s="1051"/>
      <c r="L12" s="1051"/>
      <c r="M12" s="1051">
        <v>40929</v>
      </c>
      <c r="N12" s="1051"/>
      <c r="O12" s="1051">
        <f t="shared" si="2"/>
        <v>36795.171000000002</v>
      </c>
      <c r="P12" s="1051"/>
      <c r="Q12" s="1051">
        <v>89.9</v>
      </c>
      <c r="R12" s="1051"/>
      <c r="S12" s="1051">
        <f t="shared" si="3"/>
        <v>4133.8289999999997</v>
      </c>
      <c r="T12" s="1051"/>
      <c r="U12" s="1051">
        <v>10.1</v>
      </c>
      <c r="V12" s="1051"/>
      <c r="W12" s="1051">
        <v>1.7</v>
      </c>
      <c r="X12" s="918"/>
    </row>
    <row r="13" spans="1:24" ht="15.75" x14ac:dyDescent="0.2">
      <c r="A13" s="1044" t="s">
        <v>593</v>
      </c>
      <c r="B13" s="1051">
        <v>16092644</v>
      </c>
      <c r="C13" s="1051"/>
      <c r="D13" s="1051">
        <f t="shared" si="0"/>
        <v>7306060.3760000002</v>
      </c>
      <c r="E13" s="1051"/>
      <c r="F13" s="1051">
        <v>45.4</v>
      </c>
      <c r="G13" s="1051"/>
      <c r="H13" s="1051">
        <f t="shared" si="1"/>
        <v>8786583.6239999998</v>
      </c>
      <c r="I13" s="1051"/>
      <c r="J13" s="1051">
        <v>54.6</v>
      </c>
      <c r="K13" s="1051"/>
      <c r="L13" s="1051"/>
      <c r="M13" s="1051">
        <v>294673</v>
      </c>
      <c r="N13" s="1051"/>
      <c r="O13" s="1051">
        <f t="shared" si="2"/>
        <v>120815.93</v>
      </c>
      <c r="P13" s="1051"/>
      <c r="Q13" s="1051">
        <v>41</v>
      </c>
      <c r="R13" s="1051"/>
      <c r="S13" s="1051">
        <f t="shared" si="3"/>
        <v>173857.07</v>
      </c>
      <c r="T13" s="1051"/>
      <c r="U13" s="1051">
        <v>59</v>
      </c>
      <c r="V13" s="1051"/>
      <c r="W13" s="1051">
        <v>1.8</v>
      </c>
      <c r="X13" s="918"/>
    </row>
    <row r="14" spans="1:24" ht="31.5" x14ac:dyDescent="0.2">
      <c r="A14" s="1044" t="s">
        <v>594</v>
      </c>
      <c r="B14" s="1051">
        <v>2290860</v>
      </c>
      <c r="C14" s="1051"/>
      <c r="D14" s="1051">
        <f t="shared" si="0"/>
        <v>1427205.78</v>
      </c>
      <c r="E14" s="1051"/>
      <c r="F14" s="1051">
        <v>62.3</v>
      </c>
      <c r="G14" s="1051"/>
      <c r="H14" s="1051">
        <f t="shared" si="1"/>
        <v>863654.22</v>
      </c>
      <c r="I14" s="1051"/>
      <c r="J14" s="1051">
        <v>37.700000000000003</v>
      </c>
      <c r="K14" s="1051"/>
      <c r="L14" s="1051"/>
      <c r="M14" s="1051">
        <v>38772</v>
      </c>
      <c r="N14" s="1051"/>
      <c r="O14" s="1051">
        <f t="shared" si="2"/>
        <v>23883.552000000003</v>
      </c>
      <c r="P14" s="1051"/>
      <c r="Q14" s="1051">
        <v>61.6</v>
      </c>
      <c r="R14" s="1051"/>
      <c r="S14" s="1051">
        <f t="shared" si="3"/>
        <v>14888.448</v>
      </c>
      <c r="T14" s="1051"/>
      <c r="U14" s="1051">
        <v>38.4</v>
      </c>
      <c r="V14" s="1051"/>
      <c r="W14" s="1051">
        <v>1.7</v>
      </c>
      <c r="X14" s="918"/>
    </row>
    <row r="15" spans="1:24" ht="15.75" x14ac:dyDescent="0.2">
      <c r="A15" s="1060" t="s">
        <v>595</v>
      </c>
      <c r="B15" s="1052">
        <v>312572</v>
      </c>
      <c r="C15" s="1052"/>
      <c r="D15" s="1052">
        <f t="shared" si="0"/>
        <v>224114.12400000001</v>
      </c>
      <c r="E15" s="1052"/>
      <c r="F15" s="1052">
        <v>71.7</v>
      </c>
      <c r="G15" s="1052"/>
      <c r="H15" s="1052">
        <f t="shared" si="1"/>
        <v>88457.875999999989</v>
      </c>
      <c r="I15" s="1052"/>
      <c r="J15" s="1052">
        <v>28.3</v>
      </c>
      <c r="K15" s="1052"/>
      <c r="L15" s="1052"/>
      <c r="M15" s="1052">
        <v>959</v>
      </c>
      <c r="N15" s="1052"/>
      <c r="O15" s="1052">
        <f t="shared" si="2"/>
        <v>959</v>
      </c>
      <c r="P15" s="1052"/>
      <c r="Q15" s="1052">
        <v>100</v>
      </c>
      <c r="R15" s="1052"/>
      <c r="S15" s="1052">
        <f t="shared" si="3"/>
        <v>0</v>
      </c>
      <c r="T15" s="1052"/>
      <c r="U15" s="1052">
        <v>0</v>
      </c>
      <c r="V15" s="1052"/>
      <c r="W15" s="1052">
        <v>0.3</v>
      </c>
      <c r="X15" s="921"/>
    </row>
    <row r="16" spans="1:24" ht="20.100000000000001" customHeight="1" x14ac:dyDescent="0.2">
      <c r="A16" s="1049" t="s">
        <v>596</v>
      </c>
      <c r="B16" s="933">
        <v>48203851</v>
      </c>
      <c r="C16" s="933"/>
      <c r="D16" s="933">
        <f t="shared" si="0"/>
        <v>29789979.917999998</v>
      </c>
      <c r="E16" s="933"/>
      <c r="F16" s="933">
        <v>61.8</v>
      </c>
      <c r="G16" s="933"/>
      <c r="H16" s="933">
        <f t="shared" si="1"/>
        <v>18413871.082000002</v>
      </c>
      <c r="I16" s="933"/>
      <c r="J16" s="933">
        <v>38.200000000000003</v>
      </c>
      <c r="K16" s="933"/>
      <c r="L16" s="933"/>
      <c r="M16" s="933">
        <v>759972</v>
      </c>
      <c r="N16" s="933"/>
      <c r="O16" s="933">
        <f t="shared" si="2"/>
        <v>458263.11600000004</v>
      </c>
      <c r="P16" s="933"/>
      <c r="Q16" s="933">
        <v>60.3</v>
      </c>
      <c r="R16" s="933"/>
      <c r="S16" s="933">
        <f t="shared" si="3"/>
        <v>301708.88400000002</v>
      </c>
      <c r="T16" s="933"/>
      <c r="U16" s="933">
        <v>39.700000000000003</v>
      </c>
      <c r="V16" s="933"/>
      <c r="W16" s="933">
        <v>1.6</v>
      </c>
      <c r="X16" s="1053"/>
    </row>
    <row r="17" spans="1:24" ht="15.75" x14ac:dyDescent="0.2">
      <c r="A17" s="1059" t="s">
        <v>597</v>
      </c>
      <c r="B17" s="1050">
        <v>4051982</v>
      </c>
      <c r="C17" s="1050"/>
      <c r="D17" s="1050">
        <f t="shared" si="0"/>
        <v>2394721.3620000002</v>
      </c>
      <c r="E17" s="1050"/>
      <c r="F17" s="1050">
        <v>59.1</v>
      </c>
      <c r="G17" s="1050"/>
      <c r="H17" s="1050">
        <f t="shared" si="1"/>
        <v>1657260.6379999998</v>
      </c>
      <c r="I17" s="1050"/>
      <c r="J17" s="1050">
        <v>40.9</v>
      </c>
      <c r="K17" s="1050"/>
      <c r="L17" s="1050"/>
      <c r="M17" s="1050">
        <v>43994</v>
      </c>
      <c r="N17" s="1050"/>
      <c r="O17" s="1050">
        <f t="shared" si="2"/>
        <v>21953.006000000001</v>
      </c>
      <c r="P17" s="1050"/>
      <c r="Q17" s="1050">
        <v>49.9</v>
      </c>
      <c r="R17" s="1050"/>
      <c r="S17" s="1050">
        <f t="shared" si="3"/>
        <v>22040.993999999999</v>
      </c>
      <c r="T17" s="1050"/>
      <c r="U17" s="1050">
        <v>50.1</v>
      </c>
      <c r="V17" s="1050"/>
      <c r="W17" s="1050">
        <v>1.1000000000000001</v>
      </c>
      <c r="X17" s="1027"/>
    </row>
    <row r="18" spans="1:24" ht="15.75" x14ac:dyDescent="0.2">
      <c r="A18" s="1044" t="s">
        <v>598</v>
      </c>
      <c r="B18" s="1051">
        <v>5920117</v>
      </c>
      <c r="C18" s="1051"/>
      <c r="D18" s="1051">
        <f t="shared" si="0"/>
        <v>2729173.9369999999</v>
      </c>
      <c r="E18" s="1051"/>
      <c r="F18" s="1051">
        <v>46.1</v>
      </c>
      <c r="G18" s="1051"/>
      <c r="H18" s="1051">
        <f t="shared" si="1"/>
        <v>3190943.0630000001</v>
      </c>
      <c r="I18" s="1051"/>
      <c r="J18" s="1051">
        <v>53.9</v>
      </c>
      <c r="K18" s="1051"/>
      <c r="L18" s="1051"/>
      <c r="M18" s="1051">
        <v>76686</v>
      </c>
      <c r="N18" s="1051"/>
      <c r="O18" s="1051">
        <f t="shared" si="2"/>
        <v>26916.786</v>
      </c>
      <c r="P18" s="1051"/>
      <c r="Q18" s="1051">
        <v>35.1</v>
      </c>
      <c r="R18" s="1051"/>
      <c r="S18" s="1051">
        <f t="shared" si="3"/>
        <v>49769.214000000007</v>
      </c>
      <c r="T18" s="1051"/>
      <c r="U18" s="1051">
        <v>64.900000000000006</v>
      </c>
      <c r="V18" s="1051"/>
      <c r="W18" s="1051">
        <v>1.3</v>
      </c>
      <c r="X18" s="918"/>
    </row>
    <row r="19" spans="1:24" ht="15.75" x14ac:dyDescent="0.2">
      <c r="A19" s="1044" t="s">
        <v>599</v>
      </c>
      <c r="B19" s="1051">
        <v>11515928</v>
      </c>
      <c r="C19" s="1051"/>
      <c r="D19" s="1051">
        <f t="shared" si="0"/>
        <v>6471951.5360000003</v>
      </c>
      <c r="E19" s="1051"/>
      <c r="F19" s="1051">
        <v>56.2</v>
      </c>
      <c r="G19" s="1051"/>
      <c r="H19" s="1051">
        <f t="shared" si="1"/>
        <v>5043976.4639999997</v>
      </c>
      <c r="I19" s="1051"/>
      <c r="J19" s="1051">
        <v>43.8</v>
      </c>
      <c r="K19" s="1051"/>
      <c r="L19" s="1051"/>
      <c r="M19" s="1051">
        <v>145126</v>
      </c>
      <c r="N19" s="1051"/>
      <c r="O19" s="1051">
        <f t="shared" si="2"/>
        <v>74594.763999999996</v>
      </c>
      <c r="P19" s="1051"/>
      <c r="Q19" s="1051">
        <v>51.4</v>
      </c>
      <c r="R19" s="1051"/>
      <c r="S19" s="1051">
        <f t="shared" si="3"/>
        <v>70531.236000000004</v>
      </c>
      <c r="T19" s="1051"/>
      <c r="U19" s="1051">
        <v>48.6</v>
      </c>
      <c r="V19" s="1051"/>
      <c r="W19" s="1051">
        <v>1.3</v>
      </c>
      <c r="X19" s="918"/>
    </row>
    <row r="20" spans="1:24" ht="15.75" x14ac:dyDescent="0.2">
      <c r="A20" s="1044" t="s">
        <v>600</v>
      </c>
      <c r="B20" s="1051">
        <v>17793024</v>
      </c>
      <c r="C20" s="1051"/>
      <c r="D20" s="1051">
        <f t="shared" si="0"/>
        <v>12223807.488</v>
      </c>
      <c r="E20" s="1051"/>
      <c r="F20" s="1051">
        <v>68.7</v>
      </c>
      <c r="G20" s="1051"/>
      <c r="H20" s="1051">
        <f t="shared" si="1"/>
        <v>5569216.5120000001</v>
      </c>
      <c r="I20" s="1051"/>
      <c r="J20" s="1051">
        <v>31.3</v>
      </c>
      <c r="K20" s="1051"/>
      <c r="L20" s="1051"/>
      <c r="M20" s="1051">
        <v>211546</v>
      </c>
      <c r="N20" s="1051"/>
      <c r="O20" s="1051">
        <f t="shared" si="2"/>
        <v>152736.212</v>
      </c>
      <c r="P20" s="1051"/>
      <c r="Q20" s="1051">
        <v>72.2</v>
      </c>
      <c r="R20" s="1051"/>
      <c r="S20" s="1051">
        <f t="shared" si="3"/>
        <v>58809.788</v>
      </c>
      <c r="T20" s="1051"/>
      <c r="U20" s="1051">
        <v>27.8</v>
      </c>
      <c r="V20" s="1051"/>
      <c r="W20" s="1051">
        <v>1.2</v>
      </c>
      <c r="X20" s="918"/>
    </row>
    <row r="21" spans="1:24" ht="15.75" x14ac:dyDescent="0.2">
      <c r="A21" s="1044" t="s">
        <v>615</v>
      </c>
      <c r="B21" s="1051">
        <v>2988720</v>
      </c>
      <c r="C21" s="1051"/>
      <c r="D21" s="1051">
        <f t="shared" si="0"/>
        <v>2026352.16</v>
      </c>
      <c r="E21" s="1051"/>
      <c r="F21" s="1051">
        <v>67.8</v>
      </c>
      <c r="G21" s="1051"/>
      <c r="H21" s="1051">
        <f t="shared" si="1"/>
        <v>962367.8400000002</v>
      </c>
      <c r="I21" s="1051"/>
      <c r="J21" s="1051">
        <v>32.200000000000003</v>
      </c>
      <c r="K21" s="1051"/>
      <c r="L21" s="1051"/>
      <c r="M21" s="1051">
        <v>22774</v>
      </c>
      <c r="N21" s="1051"/>
      <c r="O21" s="1051">
        <f t="shared" si="2"/>
        <v>14643.681999999999</v>
      </c>
      <c r="P21" s="1051"/>
      <c r="Q21" s="1051">
        <v>64.3</v>
      </c>
      <c r="R21" s="1051"/>
      <c r="S21" s="1051">
        <f t="shared" si="3"/>
        <v>8130.3180000000002</v>
      </c>
      <c r="T21" s="1051"/>
      <c r="U21" s="1051">
        <v>35.700000000000003</v>
      </c>
      <c r="V21" s="1051"/>
      <c r="W21" s="1051">
        <v>0.8</v>
      </c>
      <c r="X21" s="918"/>
    </row>
    <row r="22" spans="1:24" ht="15.75" x14ac:dyDescent="0.2">
      <c r="A22" s="1044" t="s">
        <v>616</v>
      </c>
      <c r="B22" s="1051">
        <v>868602</v>
      </c>
      <c r="C22" s="1051"/>
      <c r="D22" s="1051">
        <f t="shared" si="0"/>
        <v>657531.71400000004</v>
      </c>
      <c r="E22" s="1051"/>
      <c r="F22" s="1051">
        <v>75.7</v>
      </c>
      <c r="G22" s="1051"/>
      <c r="H22" s="1051">
        <f t="shared" si="1"/>
        <v>211070.28600000002</v>
      </c>
      <c r="I22" s="1051"/>
      <c r="J22" s="1051">
        <v>24.3</v>
      </c>
      <c r="K22" s="1051"/>
      <c r="L22" s="1051"/>
      <c r="M22" s="1051">
        <v>5267</v>
      </c>
      <c r="N22" s="1051"/>
      <c r="O22" s="1051">
        <f t="shared" si="2"/>
        <v>3860.7109999999998</v>
      </c>
      <c r="P22" s="1051"/>
      <c r="Q22" s="1051">
        <v>73.3</v>
      </c>
      <c r="R22" s="1051"/>
      <c r="S22" s="1051">
        <f t="shared" si="3"/>
        <v>1406.289</v>
      </c>
      <c r="T22" s="1051"/>
      <c r="U22" s="1051">
        <v>26.7</v>
      </c>
      <c r="V22" s="1051"/>
      <c r="W22" s="1051">
        <v>0.6</v>
      </c>
      <c r="X22" s="918"/>
    </row>
    <row r="23" spans="1:24" ht="15.75" x14ac:dyDescent="0.2">
      <c r="A23" s="1060" t="s">
        <v>595</v>
      </c>
      <c r="B23" s="1052">
        <v>5065478</v>
      </c>
      <c r="C23" s="1052"/>
      <c r="D23" s="1052">
        <f t="shared" si="0"/>
        <v>3287495.2220000005</v>
      </c>
      <c r="E23" s="1052"/>
      <c r="F23" s="1052">
        <v>64.900000000000006</v>
      </c>
      <c r="G23" s="1052"/>
      <c r="H23" s="1052">
        <f t="shared" si="1"/>
        <v>1777982.7780000002</v>
      </c>
      <c r="I23" s="1052"/>
      <c r="J23" s="1052">
        <v>35.1</v>
      </c>
      <c r="K23" s="1052"/>
      <c r="L23" s="1052"/>
      <c r="M23" s="1052">
        <v>254579</v>
      </c>
      <c r="N23" s="1052"/>
      <c r="O23" s="1052">
        <f t="shared" si="2"/>
        <v>163185.139</v>
      </c>
      <c r="P23" s="1052"/>
      <c r="Q23" s="1052">
        <v>64.099999999999994</v>
      </c>
      <c r="R23" s="1052"/>
      <c r="S23" s="1052">
        <f t="shared" si="3"/>
        <v>91393.86099999999</v>
      </c>
      <c r="T23" s="1052"/>
      <c r="U23" s="1052">
        <v>35.9</v>
      </c>
      <c r="V23" s="1052"/>
      <c r="W23" s="1052">
        <v>5</v>
      </c>
      <c r="X23" s="921"/>
    </row>
    <row r="24" spans="1:24" ht="20.100000000000001" customHeight="1" x14ac:dyDescent="0.2">
      <c r="A24" s="1023" t="s">
        <v>602</v>
      </c>
      <c r="B24" s="933">
        <v>49823798</v>
      </c>
      <c r="C24" s="933"/>
      <c r="D24" s="933">
        <f t="shared" si="0"/>
        <v>31040226.153999999</v>
      </c>
      <c r="E24" s="933"/>
      <c r="F24" s="933">
        <v>62.3</v>
      </c>
      <c r="G24" s="933"/>
      <c r="H24" s="933">
        <f t="shared" si="1"/>
        <v>18783571.846000001</v>
      </c>
      <c r="I24" s="933"/>
      <c r="J24" s="933">
        <v>37.700000000000003</v>
      </c>
      <c r="K24" s="933"/>
      <c r="L24" s="933"/>
      <c r="M24" s="933">
        <v>783660</v>
      </c>
      <c r="N24" s="933"/>
      <c r="O24" s="933">
        <f t="shared" si="2"/>
        <v>461575.74</v>
      </c>
      <c r="P24" s="933"/>
      <c r="Q24" s="933">
        <v>58.9</v>
      </c>
      <c r="R24" s="933"/>
      <c r="S24" s="933">
        <f t="shared" si="3"/>
        <v>322084.26</v>
      </c>
      <c r="T24" s="933"/>
      <c r="U24" s="933">
        <v>41.1</v>
      </c>
      <c r="V24" s="933"/>
      <c r="W24" s="933">
        <v>1</v>
      </c>
      <c r="X24" s="1053"/>
    </row>
    <row r="25" spans="1:24" ht="15.75" x14ac:dyDescent="0.2">
      <c r="A25" s="1061" t="s">
        <v>603</v>
      </c>
      <c r="B25" s="1054">
        <v>2088860</v>
      </c>
      <c r="C25" s="1054"/>
      <c r="D25" s="1054">
        <f t="shared" si="0"/>
        <v>1332692.68</v>
      </c>
      <c r="E25" s="1054"/>
      <c r="F25" s="1054">
        <v>63.8</v>
      </c>
      <c r="G25" s="1054"/>
      <c r="H25" s="1054">
        <f t="shared" si="1"/>
        <v>756167.32</v>
      </c>
      <c r="I25" s="1054"/>
      <c r="J25" s="1054">
        <v>36.200000000000003</v>
      </c>
      <c r="K25" s="1054"/>
      <c r="L25" s="1054"/>
      <c r="M25" s="1054">
        <v>30708</v>
      </c>
      <c r="N25" s="1054"/>
      <c r="O25" s="1054">
        <f t="shared" si="2"/>
        <v>15998.868</v>
      </c>
      <c r="P25" s="1054"/>
      <c r="Q25" s="1054">
        <v>52.1</v>
      </c>
      <c r="R25" s="1054"/>
      <c r="S25" s="1054">
        <f t="shared" si="3"/>
        <v>14709.132</v>
      </c>
      <c r="T25" s="1054"/>
      <c r="U25" s="1054">
        <v>47.9</v>
      </c>
      <c r="V25" s="1054"/>
      <c r="W25" s="1050">
        <v>1</v>
      </c>
      <c r="X25" s="1027"/>
    </row>
    <row r="26" spans="1:24" ht="15.75" x14ac:dyDescent="0.2">
      <c r="A26" s="1043" t="s">
        <v>604</v>
      </c>
      <c r="B26" s="1032">
        <v>14268135</v>
      </c>
      <c r="C26" s="1032"/>
      <c r="D26" s="1032">
        <f t="shared" si="0"/>
        <v>9431237.2349999994</v>
      </c>
      <c r="E26" s="1032"/>
      <c r="F26" s="1032">
        <v>66.099999999999994</v>
      </c>
      <c r="G26" s="1032"/>
      <c r="H26" s="1032">
        <f t="shared" si="1"/>
        <v>4836897.7649999997</v>
      </c>
      <c r="I26" s="1032"/>
      <c r="J26" s="1032">
        <v>33.9</v>
      </c>
      <c r="K26" s="1032"/>
      <c r="L26" s="1032"/>
      <c r="M26" s="1032">
        <v>187657</v>
      </c>
      <c r="N26" s="1032"/>
      <c r="O26" s="1032">
        <f t="shared" si="2"/>
        <v>119537.50900000001</v>
      </c>
      <c r="P26" s="1032"/>
      <c r="Q26" s="1032">
        <v>63.7</v>
      </c>
      <c r="R26" s="1032"/>
      <c r="S26" s="1032">
        <f t="shared" si="3"/>
        <v>68119.490999999995</v>
      </c>
      <c r="T26" s="1032"/>
      <c r="U26" s="1032">
        <v>36.299999999999997</v>
      </c>
      <c r="V26" s="1032"/>
      <c r="W26" s="1051">
        <v>1</v>
      </c>
      <c r="X26" s="918"/>
    </row>
    <row r="27" spans="1:24" ht="15.75" x14ac:dyDescent="0.2">
      <c r="A27" s="1043" t="s">
        <v>617</v>
      </c>
      <c r="B27" s="1032">
        <v>24054613</v>
      </c>
      <c r="C27" s="1032"/>
      <c r="D27" s="1032">
        <f t="shared" si="0"/>
        <v>14937914.673</v>
      </c>
      <c r="E27" s="1032"/>
      <c r="F27" s="1032">
        <v>62.1</v>
      </c>
      <c r="G27" s="1032"/>
      <c r="H27" s="1032">
        <f t="shared" si="1"/>
        <v>9116698.3269999996</v>
      </c>
      <c r="I27" s="1032"/>
      <c r="J27" s="1032">
        <v>37.9</v>
      </c>
      <c r="K27" s="1032"/>
      <c r="L27" s="1032"/>
      <c r="M27" s="1032">
        <v>432961</v>
      </c>
      <c r="N27" s="1032"/>
      <c r="O27" s="1032">
        <f t="shared" si="2"/>
        <v>252849.22399999999</v>
      </c>
      <c r="P27" s="1032"/>
      <c r="Q27" s="1032">
        <v>58.4</v>
      </c>
      <c r="R27" s="1032"/>
      <c r="S27" s="1032">
        <f t="shared" si="3"/>
        <v>180111.77600000001</v>
      </c>
      <c r="T27" s="1032"/>
      <c r="U27" s="1032">
        <v>41.6</v>
      </c>
      <c r="V27" s="1032"/>
      <c r="W27" s="1051">
        <v>1</v>
      </c>
      <c r="X27" s="918"/>
    </row>
    <row r="28" spans="1:24" ht="15.75" x14ac:dyDescent="0.2">
      <c r="A28" s="1043" t="s">
        <v>618</v>
      </c>
      <c r="B28" s="1032">
        <v>9381563</v>
      </c>
      <c r="C28" s="1032"/>
      <c r="D28" s="1032">
        <f t="shared" si="0"/>
        <v>5300583.0949999997</v>
      </c>
      <c r="E28" s="1032"/>
      <c r="F28" s="1032">
        <v>56.5</v>
      </c>
      <c r="G28" s="1032"/>
      <c r="H28" s="1032">
        <f t="shared" si="1"/>
        <v>4080979.9049999998</v>
      </c>
      <c r="I28" s="1032"/>
      <c r="J28" s="1032">
        <v>43.5</v>
      </c>
      <c r="K28" s="1032"/>
      <c r="L28" s="1032"/>
      <c r="M28" s="1032">
        <v>131838</v>
      </c>
      <c r="N28" s="1032"/>
      <c r="O28" s="1032">
        <f t="shared" si="2"/>
        <v>72642.737999999998</v>
      </c>
      <c r="P28" s="1032"/>
      <c r="Q28" s="1032">
        <v>55.1</v>
      </c>
      <c r="R28" s="1032"/>
      <c r="S28" s="1032">
        <f t="shared" si="3"/>
        <v>59195.262000000002</v>
      </c>
      <c r="T28" s="1032"/>
      <c r="U28" s="1032">
        <v>44.9</v>
      </c>
      <c r="V28" s="1032"/>
      <c r="W28" s="1051">
        <v>1</v>
      </c>
      <c r="X28" s="918"/>
    </row>
    <row r="29" spans="1:24" ht="15.75" x14ac:dyDescent="0.2">
      <c r="A29" s="1045" t="s">
        <v>595</v>
      </c>
      <c r="B29" s="1037">
        <v>30627</v>
      </c>
      <c r="C29" s="1037"/>
      <c r="D29" s="1037">
        <f t="shared" si="0"/>
        <v>19264.383000000002</v>
      </c>
      <c r="E29" s="1037"/>
      <c r="F29" s="1037">
        <v>62.9</v>
      </c>
      <c r="G29" s="1037"/>
      <c r="H29" s="1037">
        <f t="shared" si="1"/>
        <v>11362.617</v>
      </c>
      <c r="I29" s="1037"/>
      <c r="J29" s="1037">
        <v>37.1</v>
      </c>
      <c r="K29" s="1037"/>
      <c r="L29" s="1037"/>
      <c r="M29" s="1037">
        <v>496</v>
      </c>
      <c r="N29" s="1037"/>
      <c r="O29" s="1037">
        <f t="shared" si="2"/>
        <v>264.86399999999998</v>
      </c>
      <c r="P29" s="1037"/>
      <c r="Q29" s="1037">
        <v>53.4</v>
      </c>
      <c r="R29" s="1037"/>
      <c r="S29" s="1037">
        <f t="shared" si="3"/>
        <v>231.13600000000002</v>
      </c>
      <c r="T29" s="1037"/>
      <c r="U29" s="1037">
        <v>46.6</v>
      </c>
      <c r="V29" s="1037"/>
      <c r="W29" s="1052">
        <v>1</v>
      </c>
      <c r="X29" s="921"/>
    </row>
    <row r="30" spans="1:24" ht="20.100000000000001" customHeight="1" x14ac:dyDescent="0.2">
      <c r="A30" s="1023" t="s">
        <v>607</v>
      </c>
      <c r="B30" s="933">
        <v>49823798</v>
      </c>
      <c r="C30" s="933"/>
      <c r="D30" s="933">
        <f t="shared" si="0"/>
        <v>31040226.153999999</v>
      </c>
      <c r="E30" s="933"/>
      <c r="F30" s="933">
        <v>62.3</v>
      </c>
      <c r="G30" s="933"/>
      <c r="H30" s="933">
        <f t="shared" si="1"/>
        <v>18783571.846000001</v>
      </c>
      <c r="I30" s="933"/>
      <c r="J30" s="933">
        <v>37.700000000000003</v>
      </c>
      <c r="K30" s="933"/>
      <c r="L30" s="933"/>
      <c r="M30" s="933">
        <v>783660</v>
      </c>
      <c r="N30" s="933"/>
      <c r="O30" s="933">
        <f t="shared" si="2"/>
        <v>461575.74</v>
      </c>
      <c r="P30" s="933"/>
      <c r="Q30" s="933">
        <v>58.9</v>
      </c>
      <c r="R30" s="933"/>
      <c r="S30" s="933">
        <f t="shared" si="3"/>
        <v>322084.26</v>
      </c>
      <c r="T30" s="933"/>
      <c r="U30" s="933">
        <v>41.1</v>
      </c>
      <c r="V30" s="933"/>
      <c r="W30" s="933">
        <v>1.6</v>
      </c>
      <c r="X30" s="1053"/>
    </row>
    <row r="31" spans="1:24" ht="15.75" x14ac:dyDescent="0.2">
      <c r="A31" s="1061" t="s">
        <v>608</v>
      </c>
      <c r="B31" s="1054">
        <v>2072609</v>
      </c>
      <c r="C31" s="1054"/>
      <c r="D31" s="1054">
        <f t="shared" si="0"/>
        <v>1660159.8089999997</v>
      </c>
      <c r="E31" s="1054"/>
      <c r="F31" s="1054">
        <v>80.099999999999994</v>
      </c>
      <c r="G31" s="1054"/>
      <c r="H31" s="1054">
        <f t="shared" si="1"/>
        <v>412449.19099999993</v>
      </c>
      <c r="I31" s="1054"/>
      <c r="J31" s="1054">
        <v>19.899999999999999</v>
      </c>
      <c r="K31" s="1054"/>
      <c r="L31" s="1054"/>
      <c r="M31" s="1054">
        <v>32493</v>
      </c>
      <c r="N31" s="1054"/>
      <c r="O31" s="1054">
        <f t="shared" si="2"/>
        <v>25474.512000000002</v>
      </c>
      <c r="P31" s="1054"/>
      <c r="Q31" s="1054">
        <v>78.400000000000006</v>
      </c>
      <c r="R31" s="1054"/>
      <c r="S31" s="1054">
        <f t="shared" si="3"/>
        <v>7018.4880000000003</v>
      </c>
      <c r="T31" s="1054"/>
      <c r="U31" s="1054">
        <v>21.6</v>
      </c>
      <c r="V31" s="1054"/>
      <c r="W31" s="1054">
        <v>1.6</v>
      </c>
      <c r="X31" s="1027"/>
    </row>
    <row r="32" spans="1:24" ht="15.75" x14ac:dyDescent="0.2">
      <c r="A32" s="1043" t="s">
        <v>609</v>
      </c>
      <c r="B32" s="1032">
        <v>33836470</v>
      </c>
      <c r="C32" s="1032"/>
      <c r="D32" s="1032">
        <f t="shared" si="0"/>
        <v>21215466.690000001</v>
      </c>
      <c r="E32" s="1032"/>
      <c r="F32" s="1032">
        <v>62.7</v>
      </c>
      <c r="G32" s="1032"/>
      <c r="H32" s="1032">
        <f t="shared" si="1"/>
        <v>12621003.310000001</v>
      </c>
      <c r="I32" s="1032"/>
      <c r="J32" s="1032">
        <v>37.299999999999997</v>
      </c>
      <c r="K32" s="1032"/>
      <c r="L32" s="1032"/>
      <c r="M32" s="1032">
        <v>526911</v>
      </c>
      <c r="N32" s="1032"/>
      <c r="O32" s="1032">
        <f t="shared" si="2"/>
        <v>320888.799</v>
      </c>
      <c r="P32" s="1032"/>
      <c r="Q32" s="1032">
        <v>60.9</v>
      </c>
      <c r="R32" s="1032"/>
      <c r="S32" s="1032">
        <f t="shared" si="3"/>
        <v>206022.201</v>
      </c>
      <c r="T32" s="1032"/>
      <c r="U32" s="1032">
        <v>39.1</v>
      </c>
      <c r="V32" s="1032"/>
      <c r="W32" s="1032">
        <v>1.6</v>
      </c>
      <c r="X32" s="918"/>
    </row>
    <row r="33" spans="1:24" ht="15.75" x14ac:dyDescent="0.2">
      <c r="A33" s="1043" t="s">
        <v>610</v>
      </c>
      <c r="B33" s="1032">
        <v>11178627</v>
      </c>
      <c r="C33" s="1032"/>
      <c r="D33" s="1032">
        <f t="shared" si="0"/>
        <v>6964284.6210000003</v>
      </c>
      <c r="E33" s="1032"/>
      <c r="F33" s="1032">
        <v>62.3</v>
      </c>
      <c r="G33" s="1032"/>
      <c r="H33" s="1032">
        <f t="shared" si="1"/>
        <v>4214342.3790000007</v>
      </c>
      <c r="I33" s="1032"/>
      <c r="J33" s="1032">
        <v>37.700000000000003</v>
      </c>
      <c r="K33" s="1032"/>
      <c r="L33" s="1032"/>
      <c r="M33" s="1032">
        <v>183753</v>
      </c>
      <c r="N33" s="1032"/>
      <c r="O33" s="1032">
        <f t="shared" si="2"/>
        <v>99042.866999999998</v>
      </c>
      <c r="P33" s="1032"/>
      <c r="Q33" s="1032">
        <v>53.9</v>
      </c>
      <c r="R33" s="1032"/>
      <c r="S33" s="1032">
        <f t="shared" si="3"/>
        <v>84710.133000000002</v>
      </c>
      <c r="T33" s="1032"/>
      <c r="U33" s="1032">
        <v>46.1</v>
      </c>
      <c r="V33" s="1032"/>
      <c r="W33" s="1032">
        <v>1.6</v>
      </c>
      <c r="X33" s="918"/>
    </row>
    <row r="34" spans="1:24" ht="15.75" x14ac:dyDescent="0.2">
      <c r="A34" s="1043" t="s">
        <v>611</v>
      </c>
      <c r="B34" s="1032">
        <v>2736092</v>
      </c>
      <c r="C34" s="1032"/>
      <c r="D34" s="1032">
        <f t="shared" si="0"/>
        <v>1212088.7560000001</v>
      </c>
      <c r="E34" s="1032"/>
      <c r="F34" s="1032">
        <v>44.3</v>
      </c>
      <c r="G34" s="1032"/>
      <c r="H34" s="1032">
        <f t="shared" si="1"/>
        <v>1524003.2439999999</v>
      </c>
      <c r="I34" s="1032"/>
      <c r="J34" s="1032">
        <v>55.7</v>
      </c>
      <c r="K34" s="1032"/>
      <c r="L34" s="1032"/>
      <c r="M34" s="1032">
        <v>40503</v>
      </c>
      <c r="N34" s="1032"/>
      <c r="O34" s="1032">
        <f t="shared" si="2"/>
        <v>15715.163999999999</v>
      </c>
      <c r="P34" s="1032"/>
      <c r="Q34" s="1032">
        <v>38.799999999999997</v>
      </c>
      <c r="R34" s="1032"/>
      <c r="S34" s="1032">
        <f t="shared" si="3"/>
        <v>24787.835999999999</v>
      </c>
      <c r="T34" s="1032"/>
      <c r="U34" s="1032">
        <v>61.2</v>
      </c>
      <c r="V34" s="1032"/>
      <c r="W34" s="1032">
        <v>1.5</v>
      </c>
      <c r="X34" s="918"/>
    </row>
    <row r="35" spans="1:24" ht="15.75" x14ac:dyDescent="0.2">
      <c r="A35" s="1045" t="s">
        <v>612</v>
      </c>
      <c r="B35" s="1037">
        <v>0</v>
      </c>
      <c r="C35" s="1037"/>
      <c r="D35" s="1037">
        <v>0</v>
      </c>
      <c r="E35" s="1037"/>
      <c r="F35" s="1037">
        <v>0</v>
      </c>
      <c r="G35" s="1037"/>
      <c r="H35" s="1037">
        <v>0</v>
      </c>
      <c r="I35" s="1037"/>
      <c r="J35" s="1037">
        <v>0</v>
      </c>
      <c r="K35" s="1037"/>
      <c r="L35" s="1037"/>
      <c r="M35" s="1037">
        <v>0</v>
      </c>
      <c r="N35" s="1037"/>
      <c r="O35" s="1037">
        <v>0</v>
      </c>
      <c r="P35" s="1037"/>
      <c r="Q35" s="1037">
        <v>0</v>
      </c>
      <c r="R35" s="1037"/>
      <c r="S35" s="1037">
        <v>0</v>
      </c>
      <c r="T35" s="1037"/>
      <c r="U35" s="1037">
        <v>0</v>
      </c>
      <c r="V35" s="1037"/>
      <c r="W35" s="1037">
        <v>0</v>
      </c>
      <c r="X35" s="921"/>
    </row>
    <row r="36" spans="1:24" ht="15.75" x14ac:dyDescent="0.2">
      <c r="A36" s="627"/>
      <c r="B36" s="627"/>
      <c r="C36" s="627"/>
      <c r="D36" s="627"/>
      <c r="E36" s="627"/>
      <c r="F36" s="627"/>
      <c r="G36" s="627"/>
      <c r="H36" s="627"/>
      <c r="I36" s="627"/>
      <c r="J36" s="627"/>
      <c r="K36" s="627"/>
      <c r="L36" s="1047"/>
      <c r="M36" s="627"/>
      <c r="N36" s="627"/>
      <c r="O36" s="627"/>
      <c r="P36" s="627"/>
      <c r="Q36" s="627"/>
      <c r="R36" s="627"/>
      <c r="S36" s="627"/>
      <c r="T36" s="627"/>
      <c r="U36" s="627"/>
      <c r="V36" s="627"/>
      <c r="W36" s="627"/>
      <c r="X36" s="627"/>
    </row>
    <row r="37" spans="1:24" ht="15.75" x14ac:dyDescent="0.2">
      <c r="A37" s="627" t="s">
        <v>613</v>
      </c>
      <c r="B37" s="627"/>
      <c r="C37" s="627"/>
      <c r="D37" s="627"/>
      <c r="E37" s="627"/>
      <c r="F37" s="627"/>
      <c r="G37" s="627"/>
      <c r="H37" s="627"/>
      <c r="I37" s="627"/>
      <c r="J37" s="627"/>
      <c r="K37" s="627"/>
      <c r="L37" s="1047"/>
      <c r="M37" s="627"/>
      <c r="N37" s="627"/>
      <c r="O37" s="627"/>
      <c r="P37" s="627"/>
      <c r="Q37" s="627"/>
      <c r="R37" s="627"/>
      <c r="S37" s="627"/>
      <c r="T37" s="627"/>
      <c r="U37" s="627"/>
      <c r="V37" s="627"/>
      <c r="W37" s="627"/>
      <c r="X37" s="627"/>
    </row>
  </sheetData>
  <mergeCells count="14">
    <mergeCell ref="A4:A5"/>
    <mergeCell ref="B4:K4"/>
    <mergeCell ref="M4:V4"/>
    <mergeCell ref="W4:X5"/>
    <mergeCell ref="B5:C5"/>
    <mergeCell ref="D5:E5"/>
    <mergeCell ref="F5:G5"/>
    <mergeCell ref="H5:I5"/>
    <mergeCell ref="J5:K5"/>
    <mergeCell ref="M5:N5"/>
    <mergeCell ref="O5:P5"/>
    <mergeCell ref="Q5:R5"/>
    <mergeCell ref="S5:T5"/>
    <mergeCell ref="U5:V5"/>
  </mergeCells>
  <printOptions horizontalCentered="1" verticalCentered="1"/>
  <pageMargins left="0.98425196850393704" right="0.39370078740157483" top="0.39370078740157483" bottom="0.39370078740157483" header="0" footer="0.19685039370078741"/>
  <pageSetup scale="80" orientation="landscape" r:id="rId1"/>
  <headerFooter>
    <oddFooter>&amp;R306</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28"/>
  <sheetViews>
    <sheetView showGridLines="0" view="pageBreakPreview" topLeftCell="A7" zoomScaleNormal="100" zoomScaleSheetLayoutView="100" workbookViewId="0">
      <selection activeCell="I8" sqref="I8"/>
    </sheetView>
  </sheetViews>
  <sheetFormatPr baseColWidth="10" defaultColWidth="8" defaultRowHeight="14.25" x14ac:dyDescent="0.2"/>
  <cols>
    <col min="1" max="1" width="54" style="588" customWidth="1"/>
    <col min="2" max="2" width="3.25" style="588" customWidth="1"/>
    <col min="3" max="3" width="3.25" style="586" customWidth="1"/>
    <col min="4" max="4" width="11.125" style="584" customWidth="1"/>
    <col min="5" max="5" width="3.25" style="586" customWidth="1"/>
    <col min="6" max="6" width="11.125" style="584" customWidth="1"/>
    <col min="7" max="7" width="3.25" style="586" customWidth="1"/>
    <col min="8" max="8" width="11.125" style="584" customWidth="1"/>
    <col min="9" max="9" width="3.25" style="586" customWidth="1"/>
    <col min="10" max="16384" width="8" style="584"/>
  </cols>
  <sheetData>
    <row r="1" spans="1:10" ht="18" x14ac:dyDescent="0.25">
      <c r="A1" s="1080" t="s">
        <v>619</v>
      </c>
      <c r="B1" s="1080"/>
      <c r="C1" s="1081"/>
      <c r="D1" s="1057"/>
      <c r="E1" s="1081"/>
      <c r="F1" s="1622"/>
      <c r="G1" s="1622"/>
      <c r="H1" s="1622" t="s">
        <v>962</v>
      </c>
      <c r="I1" s="1622"/>
    </row>
    <row r="2" spans="1:10" ht="18" x14ac:dyDescent="0.25">
      <c r="A2" s="1082" t="s">
        <v>533</v>
      </c>
      <c r="B2" s="1083"/>
      <c r="C2" s="1081"/>
      <c r="D2" s="1057"/>
      <c r="E2" s="1081"/>
      <c r="F2" s="1057"/>
      <c r="G2" s="1081"/>
      <c r="H2" s="1057"/>
      <c r="I2" s="1081"/>
    </row>
    <row r="3" spans="1:10" ht="15.75" customHeight="1" x14ac:dyDescent="0.25">
      <c r="A3" s="1066"/>
      <c r="B3" s="1066"/>
      <c r="C3" s="1065"/>
      <c r="D3" s="944"/>
      <c r="E3" s="1065"/>
      <c r="F3" s="944"/>
      <c r="G3" s="1065"/>
      <c r="H3" s="944"/>
      <c r="I3" s="1065"/>
    </row>
    <row r="4" spans="1:10" ht="20.100000000000001" customHeight="1" x14ac:dyDescent="0.2">
      <c r="A4" s="1512" t="s">
        <v>534</v>
      </c>
      <c r="B4" s="1512"/>
      <c r="C4" s="1512"/>
      <c r="D4" s="1084">
        <v>2012</v>
      </c>
      <c r="E4" s="1084"/>
      <c r="F4" s="1084">
        <v>2013</v>
      </c>
      <c r="G4" s="1084"/>
      <c r="H4" s="1084">
        <v>2014</v>
      </c>
      <c r="I4" s="1084"/>
    </row>
    <row r="5" spans="1:10" ht="15.75" x14ac:dyDescent="0.25">
      <c r="A5" s="1085" t="s">
        <v>621</v>
      </c>
      <c r="B5" s="1067"/>
      <c r="C5" s="1054"/>
      <c r="D5" s="1026">
        <v>193841</v>
      </c>
      <c r="E5" s="1026"/>
      <c r="F5" s="1068">
        <v>219469</v>
      </c>
      <c r="G5" s="1069"/>
      <c r="H5" s="1068">
        <v>199324</v>
      </c>
      <c r="I5" s="1070"/>
    </row>
    <row r="6" spans="1:10" ht="18.75" x14ac:dyDescent="0.25">
      <c r="A6" s="1086" t="s">
        <v>963</v>
      </c>
      <c r="B6" s="923"/>
      <c r="C6" s="1051"/>
      <c r="D6" s="1071">
        <v>4.0999999999999996</v>
      </c>
      <c r="E6" s="1071"/>
      <c r="F6" s="1072">
        <v>4.3</v>
      </c>
      <c r="G6" s="1073"/>
      <c r="H6" s="1072">
        <v>4</v>
      </c>
      <c r="I6" s="1065"/>
    </row>
    <row r="7" spans="1:10" ht="18.75" x14ac:dyDescent="0.25">
      <c r="A7" s="936" t="s">
        <v>964</v>
      </c>
      <c r="B7" s="1074"/>
      <c r="C7" s="1051"/>
      <c r="D7" s="1071">
        <v>3</v>
      </c>
      <c r="E7" s="1071"/>
      <c r="F7" s="1072">
        <v>21</v>
      </c>
      <c r="G7" s="1073"/>
      <c r="H7" s="1072">
        <v>109</v>
      </c>
      <c r="I7" s="1065"/>
    </row>
    <row r="8" spans="1:10" ht="15.75" x14ac:dyDescent="0.25">
      <c r="A8" s="936" t="s">
        <v>622</v>
      </c>
      <c r="B8" s="1074"/>
      <c r="C8" s="1051"/>
      <c r="D8" s="1071">
        <v>1</v>
      </c>
      <c r="E8" s="1071"/>
      <c r="F8" s="1072">
        <v>1</v>
      </c>
      <c r="G8" s="1073"/>
      <c r="H8" s="1072">
        <v>0</v>
      </c>
      <c r="I8" s="1065"/>
      <c r="J8" s="589"/>
    </row>
    <row r="9" spans="1:10" ht="31.5" x14ac:dyDescent="0.25">
      <c r="A9" s="1086" t="s">
        <v>623</v>
      </c>
      <c r="B9" s="923"/>
      <c r="C9" s="1051"/>
      <c r="D9" s="1071">
        <v>0.8</v>
      </c>
      <c r="E9" s="1071"/>
      <c r="F9" s="1072">
        <v>1</v>
      </c>
      <c r="G9" s="1073"/>
      <c r="H9" s="1072">
        <v>1.1000000000000001</v>
      </c>
      <c r="I9" s="1065"/>
    </row>
    <row r="10" spans="1:10" ht="15.75" x14ac:dyDescent="0.25">
      <c r="A10" s="1086" t="s">
        <v>624</v>
      </c>
      <c r="B10" s="923"/>
      <c r="C10" s="1051"/>
      <c r="D10" s="1071">
        <v>7750.4</v>
      </c>
      <c r="E10" s="1071"/>
      <c r="F10" s="1071">
        <v>7922.1</v>
      </c>
      <c r="G10" s="1073"/>
      <c r="H10" s="1071">
        <v>8808.5</v>
      </c>
      <c r="I10" s="1065"/>
    </row>
    <row r="11" spans="1:10" ht="31.5" x14ac:dyDescent="0.25">
      <c r="A11" s="1086" t="s">
        <v>625</v>
      </c>
      <c r="B11" s="923"/>
      <c r="C11" s="1051"/>
      <c r="D11" s="1075">
        <v>1396</v>
      </c>
      <c r="E11" s="1075"/>
      <c r="F11" s="1075">
        <v>1514</v>
      </c>
      <c r="G11" s="1073"/>
      <c r="H11" s="1071">
        <v>1319</v>
      </c>
      <c r="I11" s="1065"/>
    </row>
    <row r="12" spans="1:10" ht="15.75" x14ac:dyDescent="0.25">
      <c r="A12" s="1086" t="s">
        <v>626</v>
      </c>
      <c r="B12" s="923"/>
      <c r="C12" s="1051"/>
      <c r="D12" s="1051">
        <v>1168</v>
      </c>
      <c r="E12" s="1051"/>
      <c r="F12" s="1051">
        <v>816</v>
      </c>
      <c r="G12" s="1065"/>
      <c r="H12" s="1051">
        <v>936</v>
      </c>
      <c r="I12" s="1065"/>
    </row>
    <row r="13" spans="1:10" ht="15.75" x14ac:dyDescent="0.25">
      <c r="A13" s="1086" t="s">
        <v>627</v>
      </c>
      <c r="B13" s="923"/>
      <c r="C13" s="1051"/>
      <c r="D13" s="1051">
        <v>36</v>
      </c>
      <c r="E13" s="1051"/>
      <c r="F13" s="1051">
        <v>164</v>
      </c>
      <c r="G13" s="1065"/>
      <c r="H13" s="1051">
        <v>125</v>
      </c>
      <c r="I13" s="1065"/>
    </row>
    <row r="14" spans="1:10" ht="15.75" x14ac:dyDescent="0.25">
      <c r="A14" s="1086" t="s">
        <v>628</v>
      </c>
      <c r="B14" s="923"/>
      <c r="C14" s="1051"/>
      <c r="D14" s="1051">
        <v>192</v>
      </c>
      <c r="E14" s="1051"/>
      <c r="F14" s="1051">
        <v>267</v>
      </c>
      <c r="G14" s="1065"/>
      <c r="H14" s="1051">
        <v>258</v>
      </c>
      <c r="I14" s="1065"/>
    </row>
    <row r="15" spans="1:10" ht="15.75" x14ac:dyDescent="0.25">
      <c r="A15" s="1086" t="s">
        <v>629</v>
      </c>
      <c r="B15" s="923"/>
      <c r="C15" s="1051"/>
      <c r="D15" s="1051">
        <v>0</v>
      </c>
      <c r="E15" s="1051"/>
      <c r="F15" s="1051">
        <v>267</v>
      </c>
      <c r="G15" s="1065"/>
      <c r="H15" s="1051">
        <v>0</v>
      </c>
      <c r="I15" s="1065"/>
    </row>
    <row r="16" spans="1:10" ht="26.25" customHeight="1" x14ac:dyDescent="0.25">
      <c r="A16" s="1086" t="s">
        <v>630</v>
      </c>
      <c r="B16" s="923"/>
      <c r="C16" s="1051"/>
      <c r="D16" s="1071">
        <v>14212</v>
      </c>
      <c r="E16" s="1071"/>
      <c r="F16" s="1071">
        <v>18161</v>
      </c>
      <c r="G16" s="1073"/>
      <c r="H16" s="1071">
        <v>16735</v>
      </c>
      <c r="I16" s="1065"/>
    </row>
    <row r="17" spans="1:9" ht="15.75" x14ac:dyDescent="0.25">
      <c r="A17" s="1087" t="s">
        <v>631</v>
      </c>
      <c r="B17" s="1076"/>
      <c r="C17" s="1051"/>
      <c r="D17" s="1051">
        <v>9317</v>
      </c>
      <c r="E17" s="1051"/>
      <c r="F17" s="1051">
        <v>12776</v>
      </c>
      <c r="G17" s="1065"/>
      <c r="H17" s="1051">
        <v>11191</v>
      </c>
      <c r="I17" s="1065"/>
    </row>
    <row r="18" spans="1:9" ht="15.75" x14ac:dyDescent="0.25">
      <c r="A18" s="1086" t="s">
        <v>632</v>
      </c>
      <c r="B18" s="923"/>
      <c r="C18" s="1051"/>
      <c r="D18" s="1051">
        <v>4895</v>
      </c>
      <c r="E18" s="1051"/>
      <c r="F18" s="1051">
        <v>5385</v>
      </c>
      <c r="G18" s="1065"/>
      <c r="H18" s="1051">
        <v>5544</v>
      </c>
      <c r="I18" s="1065"/>
    </row>
    <row r="19" spans="1:9" ht="15.75" x14ac:dyDescent="0.25">
      <c r="A19" s="1086" t="s">
        <v>633</v>
      </c>
      <c r="B19" s="923"/>
      <c r="C19" s="1051"/>
      <c r="D19" s="1071">
        <v>78915</v>
      </c>
      <c r="E19" s="1071"/>
      <c r="F19" s="1071">
        <v>96854</v>
      </c>
      <c r="G19" s="1073"/>
      <c r="H19" s="1071">
        <v>194286</v>
      </c>
      <c r="I19" s="1065"/>
    </row>
    <row r="20" spans="1:9" ht="15.75" x14ac:dyDescent="0.25">
      <c r="A20" s="1086" t="s">
        <v>631</v>
      </c>
      <c r="B20" s="923"/>
      <c r="C20" s="1051"/>
      <c r="D20" s="1051">
        <v>53234</v>
      </c>
      <c r="E20" s="1051"/>
      <c r="F20" s="1051">
        <v>66461</v>
      </c>
      <c r="G20" s="1065"/>
      <c r="H20" s="1051">
        <v>115957</v>
      </c>
      <c r="I20" s="1065"/>
    </row>
    <row r="21" spans="1:9" ht="15.75" x14ac:dyDescent="0.25">
      <c r="A21" s="1088" t="s">
        <v>632</v>
      </c>
      <c r="B21" s="1077"/>
      <c r="C21" s="1052"/>
      <c r="D21" s="1052">
        <v>25681</v>
      </c>
      <c r="E21" s="1052"/>
      <c r="F21" s="1052">
        <v>30394</v>
      </c>
      <c r="G21" s="1078"/>
      <c r="H21" s="1052">
        <v>78329</v>
      </c>
      <c r="I21" s="1078"/>
    </row>
    <row r="22" spans="1:9" ht="15.75" customHeight="1" x14ac:dyDescent="0.25">
      <c r="A22" s="1066"/>
      <c r="B22" s="1066"/>
      <c r="C22" s="1065"/>
      <c r="D22" s="944"/>
      <c r="E22" s="1065"/>
      <c r="F22" s="944"/>
      <c r="G22" s="1065"/>
      <c r="H22" s="944"/>
      <c r="I22" s="1065"/>
    </row>
    <row r="23" spans="1:9" ht="24" customHeight="1" x14ac:dyDescent="0.2">
      <c r="A23" s="1623" t="s">
        <v>965</v>
      </c>
      <c r="B23" s="1623"/>
      <c r="C23" s="1623"/>
      <c r="D23" s="1623"/>
      <c r="E23" s="1623"/>
      <c r="F23" s="1623"/>
      <c r="G23" s="1623"/>
      <c r="H23" s="1623"/>
      <c r="I23" s="1623"/>
    </row>
    <row r="24" spans="1:9" ht="15" customHeight="1" x14ac:dyDescent="0.2">
      <c r="A24" s="1620" t="s">
        <v>966</v>
      </c>
      <c r="B24" s="1620"/>
      <c r="C24" s="1620"/>
      <c r="D24" s="1620"/>
      <c r="E24" s="1620"/>
      <c r="F24" s="1620"/>
      <c r="G24" s="1620"/>
      <c r="H24" s="1620"/>
      <c r="I24" s="1620"/>
    </row>
    <row r="25" spans="1:9" ht="29.25" customHeight="1" x14ac:dyDescent="0.2">
      <c r="A25" s="1621" t="s">
        <v>634</v>
      </c>
      <c r="B25" s="1621"/>
      <c r="C25" s="1621"/>
      <c r="D25" s="1621"/>
      <c r="E25" s="1621"/>
      <c r="F25" s="1621"/>
      <c r="G25" s="1621"/>
      <c r="H25" s="1621"/>
      <c r="I25" s="1621"/>
    </row>
    <row r="26" spans="1:9" ht="24" customHeight="1" x14ac:dyDescent="0.2"/>
    <row r="27" spans="1:9" ht="24" customHeight="1" x14ac:dyDescent="0.2"/>
    <row r="28" spans="1:9" ht="15" customHeight="1" x14ac:dyDescent="0.2"/>
  </sheetData>
  <mergeCells count="5">
    <mergeCell ref="A24:I24"/>
    <mergeCell ref="A25:I25"/>
    <mergeCell ref="F1:G1"/>
    <mergeCell ref="H1:I1"/>
    <mergeCell ref="A23:I23"/>
  </mergeCells>
  <printOptions horizontalCentered="1" verticalCentered="1"/>
  <pageMargins left="0.98425196850393704" right="0.39370078740157483" top="0.39370078740157483" bottom="0.39370078740157483" header="0" footer="0.19685039370078741"/>
  <pageSetup orientation="landscape" r:id="rId1"/>
  <headerFooter>
    <oddFooter>&amp;L307</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H19"/>
  <sheetViews>
    <sheetView showGridLines="0" view="pageBreakPreview" zoomScaleNormal="100" zoomScaleSheetLayoutView="100" workbookViewId="0">
      <selection activeCell="I8" sqref="I8"/>
    </sheetView>
  </sheetViews>
  <sheetFormatPr baseColWidth="10" defaultRowHeight="15" x14ac:dyDescent="0.25"/>
  <cols>
    <col min="1" max="1" width="60.625" style="576" customWidth="1"/>
    <col min="2" max="2" width="3.25" style="576" customWidth="1"/>
    <col min="3" max="3" width="10.625" style="576" customWidth="1"/>
    <col min="4" max="4" width="3.25" style="576" customWidth="1"/>
    <col min="5" max="5" width="10.625" style="576" customWidth="1"/>
    <col min="6" max="6" width="3.25" style="576" customWidth="1"/>
    <col min="7" max="7" width="10.625" style="576" customWidth="1"/>
    <col min="8" max="8" width="3.25" style="576" customWidth="1"/>
    <col min="9" max="16384" width="11" style="576"/>
  </cols>
  <sheetData>
    <row r="1" spans="1:8" ht="18" x14ac:dyDescent="0.25">
      <c r="A1" s="1104" t="s">
        <v>1137</v>
      </c>
      <c r="B1" s="1104"/>
      <c r="C1" s="1105"/>
      <c r="D1" s="1625"/>
      <c r="E1" s="1625"/>
      <c r="F1" s="1625"/>
      <c r="G1" s="599"/>
      <c r="H1" s="1106" t="s">
        <v>967</v>
      </c>
    </row>
    <row r="2" spans="1:8" ht="15.75" customHeight="1" x14ac:dyDescent="0.25">
      <c r="A2" s="1104" t="s">
        <v>1136</v>
      </c>
      <c r="B2" s="1107"/>
      <c r="C2" s="1105"/>
      <c r="D2" s="1107"/>
      <c r="E2" s="1107"/>
      <c r="F2" s="1107"/>
      <c r="G2" s="1107"/>
      <c r="H2" s="1107"/>
    </row>
    <row r="3" spans="1:8" ht="15" customHeight="1" x14ac:dyDescent="0.25">
      <c r="A3" s="1105" t="s">
        <v>968</v>
      </c>
      <c r="B3" s="1105"/>
      <c r="C3" s="1105"/>
      <c r="D3" s="1105"/>
      <c r="E3" s="1108"/>
      <c r="F3" s="599"/>
      <c r="G3" s="1108"/>
      <c r="H3" s="599"/>
    </row>
    <row r="4" spans="1:8" ht="15" customHeight="1" x14ac:dyDescent="0.25">
      <c r="A4" s="1089"/>
      <c r="B4" s="1089"/>
      <c r="C4" s="1089"/>
      <c r="D4" s="1089"/>
      <c r="E4" s="1090"/>
      <c r="F4" s="627"/>
      <c r="G4" s="1090"/>
      <c r="H4" s="627"/>
    </row>
    <row r="5" spans="1:8" ht="20.100000000000001" customHeight="1" x14ac:dyDescent="0.25">
      <c r="A5" s="1626" t="s">
        <v>636</v>
      </c>
      <c r="B5" s="1628" t="s">
        <v>637</v>
      </c>
      <c r="C5" s="1628"/>
      <c r="D5" s="1628"/>
      <c r="E5" s="1628"/>
      <c r="F5" s="1628"/>
      <c r="G5" s="1628"/>
      <c r="H5" s="1628"/>
    </row>
    <row r="6" spans="1:8" ht="20.100000000000001" customHeight="1" x14ac:dyDescent="0.25">
      <c r="A6" s="1627"/>
      <c r="B6" s="1091"/>
      <c r="C6" s="1091">
        <v>2012</v>
      </c>
      <c r="D6" s="1091"/>
      <c r="E6" s="1629">
        <v>2013</v>
      </c>
      <c r="F6" s="1629"/>
      <c r="G6" s="1630">
        <v>2014</v>
      </c>
      <c r="H6" s="1630"/>
    </row>
    <row r="7" spans="1:8" ht="15.75" x14ac:dyDescent="0.25">
      <c r="A7" s="1114" t="s">
        <v>5</v>
      </c>
      <c r="B7" s="1092"/>
      <c r="C7" s="1092">
        <f>SUM(C8:C15)</f>
        <v>2521</v>
      </c>
      <c r="D7" s="1092"/>
      <c r="E7" s="1092">
        <f>SUM(E8:E15)</f>
        <v>4633</v>
      </c>
      <c r="F7" s="1093"/>
      <c r="G7" s="1092">
        <f>SUM(G8:G15)</f>
        <v>2620</v>
      </c>
      <c r="H7" s="1093"/>
    </row>
    <row r="8" spans="1:8" ht="25.5" customHeight="1" x14ac:dyDescent="0.25">
      <c r="A8" s="1109" t="s">
        <v>638</v>
      </c>
      <c r="B8" s="1094"/>
      <c r="C8" s="1094">
        <v>27</v>
      </c>
      <c r="D8" s="1094"/>
      <c r="E8" s="1095">
        <v>261</v>
      </c>
      <c r="F8" s="1096"/>
      <c r="G8" s="1095">
        <v>133</v>
      </c>
      <c r="H8" s="1096"/>
    </row>
    <row r="9" spans="1:8" ht="21.75" customHeight="1" x14ac:dyDescent="0.25">
      <c r="A9" s="1110" t="s">
        <v>639</v>
      </c>
      <c r="B9" s="1097"/>
      <c r="C9" s="1097">
        <v>66</v>
      </c>
      <c r="D9" s="1097"/>
      <c r="E9" s="1097">
        <v>106</v>
      </c>
      <c r="F9" s="1047"/>
      <c r="G9" s="1097">
        <v>108</v>
      </c>
      <c r="H9" s="1047"/>
    </row>
    <row r="10" spans="1:8" ht="23.25" customHeight="1" x14ac:dyDescent="0.25">
      <c r="A10" s="1111" t="s">
        <v>640</v>
      </c>
      <c r="B10" s="1097"/>
      <c r="C10" s="1097">
        <v>93</v>
      </c>
      <c r="D10" s="1097"/>
      <c r="E10" s="1097">
        <v>166</v>
      </c>
      <c r="F10" s="1047"/>
      <c r="G10" s="1097">
        <v>250</v>
      </c>
      <c r="H10" s="1047"/>
    </row>
    <row r="11" spans="1:8" ht="47.25" customHeight="1" x14ac:dyDescent="0.25">
      <c r="A11" s="1111" t="s">
        <v>641</v>
      </c>
      <c r="B11" s="1097"/>
      <c r="C11" s="1097">
        <v>0</v>
      </c>
      <c r="D11" s="1097"/>
      <c r="E11" s="1097">
        <v>1278</v>
      </c>
      <c r="F11" s="1047"/>
      <c r="G11" s="1097" t="s">
        <v>203</v>
      </c>
      <c r="H11" s="1047"/>
    </row>
    <row r="12" spans="1:8" ht="31.5" x14ac:dyDescent="0.25">
      <c r="A12" s="1112" t="s">
        <v>642</v>
      </c>
      <c r="B12" s="1097"/>
      <c r="C12" s="1097">
        <v>96</v>
      </c>
      <c r="D12" s="1097"/>
      <c r="E12" s="1097">
        <v>180</v>
      </c>
      <c r="F12" s="1047"/>
      <c r="G12" s="1097">
        <v>209</v>
      </c>
      <c r="H12" s="1047"/>
    </row>
    <row r="13" spans="1:8" ht="21" customHeight="1" x14ac:dyDescent="0.25">
      <c r="A13" s="1112" t="s">
        <v>643</v>
      </c>
      <c r="B13" s="1097"/>
      <c r="C13" s="1097">
        <v>335</v>
      </c>
      <c r="D13" s="1097"/>
      <c r="E13" s="1097">
        <v>380</v>
      </c>
      <c r="F13" s="1047"/>
      <c r="G13" s="1097">
        <v>440</v>
      </c>
      <c r="H13" s="1047"/>
    </row>
    <row r="14" spans="1:8" ht="24" customHeight="1" x14ac:dyDescent="0.25">
      <c r="A14" s="1112" t="s">
        <v>644</v>
      </c>
      <c r="B14" s="1097"/>
      <c r="C14" s="1097">
        <v>85</v>
      </c>
      <c r="D14" s="1097"/>
      <c r="E14" s="1097">
        <v>120</v>
      </c>
      <c r="F14" s="1047"/>
      <c r="G14" s="1097">
        <v>130</v>
      </c>
      <c r="H14" s="1047"/>
    </row>
    <row r="15" spans="1:8" ht="21.75" customHeight="1" x14ac:dyDescent="0.25">
      <c r="A15" s="1113" t="s">
        <v>645</v>
      </c>
      <c r="B15" s="1099"/>
      <c r="C15" s="1099">
        <v>1819</v>
      </c>
      <c r="D15" s="1099"/>
      <c r="E15" s="1099">
        <v>2142</v>
      </c>
      <c r="F15" s="1100"/>
      <c r="G15" s="1099">
        <v>1350</v>
      </c>
      <c r="H15" s="1100"/>
    </row>
    <row r="16" spans="1:8" ht="15.75" x14ac:dyDescent="0.25">
      <c r="A16" s="1101"/>
      <c r="B16" s="1101"/>
      <c r="C16" s="1101"/>
      <c r="D16" s="1101"/>
      <c r="E16" s="1101"/>
      <c r="F16" s="627"/>
      <c r="G16" s="1101"/>
      <c r="H16" s="627"/>
    </row>
    <row r="17" spans="1:8" ht="15.75" x14ac:dyDescent="0.25">
      <c r="A17" s="1101" t="s">
        <v>566</v>
      </c>
      <c r="B17" s="1101"/>
      <c r="C17" s="1101"/>
      <c r="D17" s="1101"/>
      <c r="E17" s="1101"/>
      <c r="F17" s="627"/>
      <c r="G17" s="1101"/>
      <c r="H17" s="627"/>
    </row>
    <row r="18" spans="1:8" ht="15.75" x14ac:dyDescent="0.25">
      <c r="A18" s="1624" t="s">
        <v>646</v>
      </c>
      <c r="B18" s="1624"/>
      <c r="C18" s="1624"/>
      <c r="D18" s="1624"/>
      <c r="E18" s="1624"/>
      <c r="F18" s="1624"/>
      <c r="G18" s="1624"/>
      <c r="H18" s="944"/>
    </row>
    <row r="19" spans="1:8" ht="15.75" x14ac:dyDescent="0.25">
      <c r="A19" s="1102"/>
      <c r="B19" s="1102"/>
      <c r="C19" s="1102"/>
      <c r="D19" s="1102"/>
      <c r="E19" s="1103"/>
      <c r="F19" s="944"/>
      <c r="G19" s="1103"/>
      <c r="H19" s="944"/>
    </row>
  </sheetData>
  <mergeCells count="6">
    <mergeCell ref="A18:G18"/>
    <mergeCell ref="D1:F1"/>
    <mergeCell ref="A5:A6"/>
    <mergeCell ref="B5:H5"/>
    <mergeCell ref="E6:F6"/>
    <mergeCell ref="G6:H6"/>
  </mergeCells>
  <printOptions horizontalCentered="1" verticalCentered="1"/>
  <pageMargins left="0.98425196850393704" right="0.39370078740157483" top="0.39370078740157483" bottom="0.39370078740157483" header="0" footer="0.19685039370078741"/>
  <pageSetup orientation="landscape" r:id="rId1"/>
  <headerFooter>
    <oddFooter>&amp;R308</oddFoot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G10"/>
  <sheetViews>
    <sheetView showGridLines="0" view="pageBreakPreview" zoomScaleNormal="100" zoomScaleSheetLayoutView="100" workbookViewId="0">
      <selection activeCell="I8" sqref="I8"/>
    </sheetView>
  </sheetViews>
  <sheetFormatPr baseColWidth="10" defaultRowHeight="15" x14ac:dyDescent="0.25"/>
  <cols>
    <col min="1" max="1" width="20.625" style="576" customWidth="1"/>
    <col min="2" max="2" width="26.875" style="576" customWidth="1"/>
    <col min="3" max="3" width="3.25" style="576" customWidth="1"/>
    <col min="4" max="4" width="26.875" style="576" customWidth="1"/>
    <col min="5" max="5" width="3.25" style="576" customWidth="1"/>
    <col min="6" max="6" width="26.875" style="576" customWidth="1"/>
    <col min="7" max="7" width="3.25" style="576" customWidth="1"/>
    <col min="8" max="16384" width="11" style="576"/>
  </cols>
  <sheetData>
    <row r="1" spans="1:7" ht="18" x14ac:dyDescent="0.25">
      <c r="A1" s="1105" t="s">
        <v>647</v>
      </c>
      <c r="B1" s="1105"/>
      <c r="C1" s="1105"/>
      <c r="D1" s="1105"/>
      <c r="E1" s="1105"/>
      <c r="F1" s="1105"/>
      <c r="G1" s="1118" t="s">
        <v>969</v>
      </c>
    </row>
    <row r="2" spans="1:7" ht="18" x14ac:dyDescent="0.25">
      <c r="A2" s="1105" t="s">
        <v>533</v>
      </c>
      <c r="B2" s="1105"/>
      <c r="C2" s="1105"/>
      <c r="D2" s="1105"/>
      <c r="E2" s="1105"/>
      <c r="F2" s="1105"/>
      <c r="G2" s="1105"/>
    </row>
    <row r="3" spans="1:7" ht="18" x14ac:dyDescent="0.25">
      <c r="A3" s="1119"/>
      <c r="B3" s="1119"/>
      <c r="C3" s="1119"/>
      <c r="D3" s="1119"/>
      <c r="E3" s="1119"/>
      <c r="F3" s="1119"/>
      <c r="G3" s="1119"/>
    </row>
    <row r="4" spans="1:7" ht="15.75" x14ac:dyDescent="0.25">
      <c r="A4" s="1626" t="s">
        <v>62</v>
      </c>
      <c r="B4" s="1631" t="s">
        <v>636</v>
      </c>
      <c r="C4" s="1631"/>
      <c r="D4" s="1631"/>
      <c r="E4" s="1631"/>
      <c r="F4" s="1631"/>
      <c r="G4" s="1631"/>
    </row>
    <row r="5" spans="1:7" ht="78.75" x14ac:dyDescent="0.25">
      <c r="A5" s="1627"/>
      <c r="B5" s="745" t="s">
        <v>970</v>
      </c>
      <c r="C5" s="1115"/>
      <c r="D5" s="745" t="s">
        <v>971</v>
      </c>
      <c r="E5" s="1115"/>
      <c r="F5" s="1123" t="s">
        <v>649</v>
      </c>
      <c r="G5" s="745"/>
    </row>
    <row r="6" spans="1:7" ht="18" customHeight="1" x14ac:dyDescent="0.25">
      <c r="A6" s="1120">
        <v>2012</v>
      </c>
      <c r="B6" s="1116">
        <v>698346</v>
      </c>
      <c r="C6" s="1116"/>
      <c r="D6" s="1116">
        <v>21380</v>
      </c>
      <c r="E6" s="1116"/>
      <c r="F6" s="1097">
        <v>364725097</v>
      </c>
      <c r="G6" s="1116"/>
    </row>
    <row r="7" spans="1:7" ht="18" customHeight="1" x14ac:dyDescent="0.25">
      <c r="A7" s="1121">
        <v>2013</v>
      </c>
      <c r="B7" s="1116">
        <v>1447937</v>
      </c>
      <c r="C7" s="1116"/>
      <c r="D7" s="1116">
        <v>20119</v>
      </c>
      <c r="E7" s="1116"/>
      <c r="F7" s="1097">
        <v>59281873</v>
      </c>
      <c r="G7" s="1116"/>
    </row>
    <row r="8" spans="1:7" ht="18" customHeight="1" x14ac:dyDescent="0.25">
      <c r="A8" s="1122">
        <v>2014</v>
      </c>
      <c r="B8" s="1117">
        <v>2000000</v>
      </c>
      <c r="C8" s="1117"/>
      <c r="D8" s="1117">
        <v>15050</v>
      </c>
      <c r="E8" s="1117"/>
      <c r="F8" s="1117">
        <v>120029781</v>
      </c>
      <c r="G8" s="1117"/>
    </row>
    <row r="9" spans="1:7" ht="15.75" x14ac:dyDescent="0.25">
      <c r="A9" s="1098"/>
      <c r="B9" s="1116"/>
      <c r="C9" s="1116"/>
      <c r="D9" s="1116"/>
      <c r="E9" s="1116"/>
      <c r="F9" s="1116"/>
      <c r="G9" s="1116"/>
    </row>
    <row r="10" spans="1:7" ht="15.75" x14ac:dyDescent="0.25">
      <c r="A10" s="1089" t="s">
        <v>646</v>
      </c>
      <c r="B10" s="1089"/>
      <c r="C10" s="1089"/>
      <c r="D10" s="1089"/>
      <c r="E10" s="1089"/>
      <c r="F10" s="1089"/>
      <c r="G10" s="1089"/>
    </row>
  </sheetData>
  <mergeCells count="2">
    <mergeCell ref="A4:A5"/>
    <mergeCell ref="B4:G4"/>
  </mergeCells>
  <printOptions horizontalCentered="1" verticalCentered="1"/>
  <pageMargins left="0.98425196850393704" right="0.39370078740157483" top="0.39370078740157483" bottom="0.39370078740157483" header="0" footer="0.19685039370078741"/>
  <pageSetup orientation="landscape" r:id="rId1"/>
  <headerFooter>
    <oddFooter>&amp;L&amp;"Tahoma,Normal"309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E30"/>
  <sheetViews>
    <sheetView showGridLines="0" view="pageBreakPreview" zoomScaleNormal="100" zoomScaleSheetLayoutView="100" workbookViewId="0">
      <selection activeCell="I8" sqref="I8"/>
    </sheetView>
  </sheetViews>
  <sheetFormatPr baseColWidth="10" defaultRowHeight="15" x14ac:dyDescent="0.25"/>
  <cols>
    <col min="1" max="1" width="75.125" style="75" customWidth="1"/>
    <col min="2" max="2" width="3.25" style="75" customWidth="1"/>
    <col min="3" max="3" width="14.75" style="75" customWidth="1"/>
    <col min="4" max="4" width="3.25" style="75" customWidth="1"/>
    <col min="5" max="5" width="21.625" style="75" customWidth="1"/>
    <col min="6" max="16384" width="11" style="75"/>
  </cols>
  <sheetData>
    <row r="1" spans="1:4" ht="20.100000000000001" customHeight="1" x14ac:dyDescent="0.25">
      <c r="A1" s="90" t="s">
        <v>1027</v>
      </c>
      <c r="B1" s="90"/>
      <c r="C1" s="90"/>
      <c r="D1" s="91" t="s">
        <v>847</v>
      </c>
    </row>
    <row r="2" spans="1:4" ht="15" customHeight="1" x14ac:dyDescent="0.25">
      <c r="A2" s="119">
        <v>2014</v>
      </c>
      <c r="B2" s="119"/>
      <c r="C2" s="120"/>
      <c r="D2" s="121"/>
    </row>
    <row r="3" spans="1:4" ht="15" customHeight="1" x14ac:dyDescent="0.25">
      <c r="A3" s="93"/>
      <c r="B3" s="93"/>
      <c r="C3" s="93"/>
      <c r="D3" s="121"/>
    </row>
    <row r="4" spans="1:4" ht="20.100000000000001" customHeight="1" x14ac:dyDescent="0.25">
      <c r="A4" s="114" t="s">
        <v>66</v>
      </c>
      <c r="B4" s="114"/>
      <c r="C4" s="115" t="s">
        <v>67</v>
      </c>
      <c r="D4" s="124"/>
    </row>
    <row r="5" spans="1:4" ht="18" customHeight="1" x14ac:dyDescent="0.25">
      <c r="A5" s="97" t="s">
        <v>5</v>
      </c>
      <c r="B5" s="97"/>
      <c r="C5" s="139">
        <f>SUM(C6:C23)</f>
        <v>170240752.81</v>
      </c>
      <c r="D5" s="125"/>
    </row>
    <row r="6" spans="1:4" ht="15.75" x14ac:dyDescent="0.25">
      <c r="A6" s="140" t="s">
        <v>157</v>
      </c>
      <c r="B6" s="141"/>
      <c r="C6" s="102">
        <v>4330000</v>
      </c>
      <c r="D6" s="142"/>
    </row>
    <row r="7" spans="1:4" ht="31.5" x14ac:dyDescent="0.25">
      <c r="A7" s="143" t="s">
        <v>158</v>
      </c>
      <c r="B7" s="141"/>
      <c r="C7" s="102">
        <v>2400000</v>
      </c>
      <c r="D7" s="142"/>
    </row>
    <row r="8" spans="1:4" ht="15.75" x14ac:dyDescent="0.25">
      <c r="A8" s="143" t="s">
        <v>159</v>
      </c>
      <c r="B8" s="144"/>
      <c r="C8" s="102">
        <v>2000000</v>
      </c>
      <c r="D8" s="142"/>
    </row>
    <row r="9" spans="1:4" ht="15.75" x14ac:dyDescent="0.25">
      <c r="A9" s="143" t="s">
        <v>160</v>
      </c>
      <c r="B9" s="141"/>
      <c r="C9" s="102">
        <v>2142857</v>
      </c>
      <c r="D9" s="142"/>
    </row>
    <row r="10" spans="1:4" ht="15.75" x14ac:dyDescent="0.25">
      <c r="A10" s="143" t="s">
        <v>161</v>
      </c>
      <c r="B10" s="141"/>
      <c r="C10" s="102">
        <v>1730643.02</v>
      </c>
      <c r="D10" s="142"/>
    </row>
    <row r="11" spans="1:4" ht="15.75" x14ac:dyDescent="0.25">
      <c r="A11" s="143" t="s">
        <v>162</v>
      </c>
      <c r="B11" s="141"/>
      <c r="C11" s="102">
        <v>15000000</v>
      </c>
      <c r="D11" s="142"/>
    </row>
    <row r="12" spans="1:4" ht="15.75" x14ac:dyDescent="0.25">
      <c r="A12" s="143" t="s">
        <v>163</v>
      </c>
      <c r="B12" s="141"/>
      <c r="C12" s="102">
        <v>225000</v>
      </c>
      <c r="D12" s="142"/>
    </row>
    <row r="13" spans="1:4" ht="15.75" x14ac:dyDescent="0.25">
      <c r="A13" s="143" t="s">
        <v>164</v>
      </c>
      <c r="B13" s="141"/>
      <c r="C13" s="102">
        <v>250000</v>
      </c>
      <c r="D13" s="142"/>
    </row>
    <row r="14" spans="1:4" ht="15.75" x14ac:dyDescent="0.25">
      <c r="A14" s="143" t="s">
        <v>165</v>
      </c>
      <c r="B14" s="141"/>
      <c r="C14" s="102">
        <v>8000000</v>
      </c>
      <c r="D14" s="142"/>
    </row>
    <row r="15" spans="1:4" ht="15.75" x14ac:dyDescent="0.25">
      <c r="A15" s="143" t="s">
        <v>166</v>
      </c>
      <c r="B15" s="141"/>
      <c r="C15" s="102">
        <v>30500000</v>
      </c>
      <c r="D15" s="142"/>
    </row>
    <row r="16" spans="1:4" ht="47.25" x14ac:dyDescent="0.25">
      <c r="A16" s="143" t="s">
        <v>167</v>
      </c>
      <c r="B16" s="141"/>
      <c r="C16" s="102">
        <v>61400000</v>
      </c>
      <c r="D16" s="142"/>
    </row>
    <row r="17" spans="1:5" ht="31.5" x14ac:dyDescent="0.25">
      <c r="A17" s="143" t="s">
        <v>168</v>
      </c>
      <c r="B17" s="141"/>
      <c r="C17" s="102">
        <v>10344318.050000001</v>
      </c>
      <c r="D17" s="142"/>
    </row>
    <row r="18" spans="1:5" ht="31.5" x14ac:dyDescent="0.25">
      <c r="A18" s="143" t="s">
        <v>169</v>
      </c>
      <c r="B18" s="141"/>
      <c r="C18" s="102">
        <v>10102264.050000001</v>
      </c>
      <c r="D18" s="142"/>
    </row>
    <row r="19" spans="1:5" ht="15.75" x14ac:dyDescent="0.25">
      <c r="A19" s="143" t="s">
        <v>170</v>
      </c>
      <c r="B19" s="141"/>
      <c r="C19" s="102">
        <v>14999999.109999999</v>
      </c>
      <c r="D19" s="142"/>
    </row>
    <row r="20" spans="1:5" ht="15.75" x14ac:dyDescent="0.25">
      <c r="A20" s="143" t="s">
        <v>171</v>
      </c>
      <c r="B20" s="141"/>
      <c r="C20" s="102">
        <v>1616494.24</v>
      </c>
      <c r="D20" s="142"/>
      <c r="E20" s="145"/>
    </row>
    <row r="21" spans="1:5" ht="31.5" x14ac:dyDescent="0.25">
      <c r="A21" s="143" t="s">
        <v>172</v>
      </c>
      <c r="B21" s="141"/>
      <c r="C21" s="102">
        <v>1455031.64</v>
      </c>
      <c r="D21" s="142"/>
    </row>
    <row r="22" spans="1:5" ht="15.75" x14ac:dyDescent="0.25">
      <c r="A22" s="143" t="s">
        <v>173</v>
      </c>
      <c r="B22" s="141"/>
      <c r="C22" s="102">
        <v>2035859.7</v>
      </c>
      <c r="D22" s="142"/>
    </row>
    <row r="23" spans="1:5" ht="31.5" x14ac:dyDescent="0.25">
      <c r="A23" s="146" t="s">
        <v>174</v>
      </c>
      <c r="B23" s="896"/>
      <c r="C23" s="107">
        <v>1708286</v>
      </c>
      <c r="D23" s="897"/>
    </row>
    <row r="24" spans="1:5" ht="15" customHeight="1" x14ac:dyDescent="0.25">
      <c r="A24" s="144"/>
      <c r="B24" s="141"/>
      <c r="C24" s="102"/>
      <c r="D24" s="142"/>
    </row>
    <row r="25" spans="1:5" ht="15" customHeight="1" x14ac:dyDescent="0.25">
      <c r="A25" s="137" t="s">
        <v>65</v>
      </c>
      <c r="B25" s="137"/>
      <c r="C25" s="137"/>
      <c r="D25" s="137"/>
    </row>
    <row r="26" spans="1:5" x14ac:dyDescent="0.25">
      <c r="A26" s="147"/>
      <c r="B26" s="147"/>
      <c r="C26" s="117"/>
      <c r="D26" s="142"/>
    </row>
    <row r="27" spans="1:5" x14ac:dyDescent="0.25">
      <c r="A27" s="147"/>
      <c r="B27" s="147"/>
      <c r="C27" s="117"/>
      <c r="D27" s="142"/>
    </row>
    <row r="28" spans="1:5" x14ac:dyDescent="0.25">
      <c r="A28" s="147"/>
      <c r="B28" s="147"/>
      <c r="C28" s="117"/>
      <c r="D28" s="142"/>
    </row>
    <row r="29" spans="1:5" x14ac:dyDescent="0.25">
      <c r="A29" s="147"/>
      <c r="B29" s="147"/>
      <c r="C29" s="117"/>
      <c r="D29" s="142"/>
    </row>
    <row r="30" spans="1:5" x14ac:dyDescent="0.25">
      <c r="A30" s="147"/>
      <c r="B30" s="147"/>
      <c r="C30" s="117"/>
      <c r="D30" s="142"/>
    </row>
  </sheetData>
  <printOptions horizontalCentered="1" verticalCentered="1"/>
  <pageMargins left="0.98425196850393704" right="0.39370078740157483" top="0.39370078740157483" bottom="0.39370078740157483" header="0" footer="0.19685039370078741"/>
  <pageSetup scale="90" orientation="landscape" r:id="rId1"/>
  <headerFooter>
    <oddFooter>&amp;R202</oddFoot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S11"/>
  <sheetViews>
    <sheetView showGridLines="0" view="pageBreakPreview" zoomScaleNormal="100" zoomScaleSheetLayoutView="100" workbookViewId="0">
      <selection activeCell="I8" sqref="I8"/>
    </sheetView>
  </sheetViews>
  <sheetFormatPr baseColWidth="10" defaultColWidth="10.125" defaultRowHeight="14.25" x14ac:dyDescent="0.2"/>
  <cols>
    <col min="1" max="1" width="20.625" style="1124" customWidth="1"/>
    <col min="2" max="2" width="6.375" style="584" customWidth="1"/>
    <col min="3" max="3" width="2.625" style="584" customWidth="1"/>
    <col min="4" max="4" width="6.625" style="584" customWidth="1"/>
    <col min="5" max="5" width="3.125" style="584" customWidth="1"/>
    <col min="6" max="6" width="9.875" style="584" customWidth="1"/>
    <col min="7" max="7" width="3.25" style="584" customWidth="1"/>
    <col min="8" max="8" width="12" style="584" customWidth="1"/>
    <col min="9" max="9" width="2.375" style="584" customWidth="1"/>
    <col min="10" max="11" width="2.125" style="584" customWidth="1"/>
    <col min="12" max="12" width="7.875" style="584" customWidth="1"/>
    <col min="13" max="13" width="2.5" style="584" customWidth="1"/>
    <col min="14" max="14" width="7.75" style="584" customWidth="1"/>
    <col min="15" max="15" width="2.125" style="584" customWidth="1"/>
    <col min="16" max="16" width="11" style="584" customWidth="1"/>
    <col min="17" max="17" width="2.125" style="584" customWidth="1"/>
    <col min="18" max="18" width="11.75" style="584" customWidth="1"/>
    <col min="19" max="19" width="2.125" style="584" customWidth="1"/>
    <col min="20" max="264" width="12.625" style="584" customWidth="1"/>
    <col min="265" max="16384" width="10.125" style="584"/>
  </cols>
  <sheetData>
    <row r="1" spans="1:19" ht="18" x14ac:dyDescent="0.25">
      <c r="A1" s="977" t="s">
        <v>1138</v>
      </c>
      <c r="B1" s="1057"/>
      <c r="C1" s="1057"/>
      <c r="D1" s="1057"/>
      <c r="E1" s="1057"/>
      <c r="F1" s="1057"/>
      <c r="G1" s="1057"/>
      <c r="H1" s="1057"/>
      <c r="I1" s="1057"/>
      <c r="J1" s="1057"/>
      <c r="K1" s="1057"/>
      <c r="L1" s="1057"/>
      <c r="M1" s="1057"/>
      <c r="N1" s="1057"/>
      <c r="O1" s="1057"/>
      <c r="P1" s="1057"/>
      <c r="Q1" s="1057"/>
      <c r="R1" s="1622" t="s">
        <v>972</v>
      </c>
      <c r="S1" s="1622"/>
    </row>
    <row r="2" spans="1:19" ht="18" x14ac:dyDescent="0.25">
      <c r="A2" s="977" t="s">
        <v>533</v>
      </c>
      <c r="B2" s="1057"/>
      <c r="C2" s="1057"/>
      <c r="D2" s="1057"/>
      <c r="E2" s="1057"/>
      <c r="F2" s="1057"/>
      <c r="G2" s="1057"/>
      <c r="H2" s="1057"/>
      <c r="I2" s="1057"/>
      <c r="J2" s="1057"/>
      <c r="K2" s="1057"/>
      <c r="L2" s="1057"/>
      <c r="M2" s="1057"/>
      <c r="N2" s="1057"/>
      <c r="O2" s="1057"/>
      <c r="P2" s="1057"/>
      <c r="Q2" s="1057"/>
      <c r="R2" s="1057"/>
      <c r="S2" s="1057"/>
    </row>
    <row r="3" spans="1:19" ht="18" x14ac:dyDescent="0.25">
      <c r="A3" s="977"/>
      <c r="B3" s="1057"/>
      <c r="C3" s="1057"/>
      <c r="D3" s="1057"/>
      <c r="E3" s="1057"/>
      <c r="F3" s="1057"/>
      <c r="G3" s="1057"/>
      <c r="H3" s="1057"/>
      <c r="I3" s="1057"/>
      <c r="J3" s="1057"/>
      <c r="K3" s="1057"/>
      <c r="L3" s="1057"/>
      <c r="M3" s="1057"/>
      <c r="N3" s="1057"/>
      <c r="O3" s="1057"/>
      <c r="P3" s="1057"/>
      <c r="Q3" s="1057"/>
      <c r="R3" s="1057"/>
      <c r="S3" s="1057"/>
    </row>
    <row r="4" spans="1:19" ht="16.5" customHeight="1" x14ac:dyDescent="0.2">
      <c r="A4" s="1633" t="s">
        <v>62</v>
      </c>
      <c r="B4" s="1635" t="s">
        <v>651</v>
      </c>
      <c r="C4" s="1635"/>
      <c r="D4" s="1635"/>
      <c r="E4" s="1635"/>
      <c r="F4" s="1635"/>
      <c r="G4" s="1635"/>
      <c r="H4" s="1635"/>
      <c r="I4" s="1635"/>
      <c r="J4" s="1125"/>
      <c r="K4" s="1635" t="s">
        <v>652</v>
      </c>
      <c r="L4" s="1635"/>
      <c r="M4" s="1635"/>
      <c r="N4" s="1635"/>
      <c r="O4" s="1635"/>
      <c r="P4" s="1635"/>
      <c r="Q4" s="1635"/>
      <c r="R4" s="1635"/>
      <c r="S4" s="1635"/>
    </row>
    <row r="5" spans="1:19" ht="39.75" customHeight="1" x14ac:dyDescent="0.2">
      <c r="A5" s="1634"/>
      <c r="B5" s="1636" t="s">
        <v>653</v>
      </c>
      <c r="C5" s="1636"/>
      <c r="D5" s="1636"/>
      <c r="E5" s="1636"/>
      <c r="F5" s="1637" t="s">
        <v>654</v>
      </c>
      <c r="G5" s="1637"/>
      <c r="H5" s="1637"/>
      <c r="I5" s="1637"/>
      <c r="J5" s="1126"/>
      <c r="K5" s="1126"/>
      <c r="L5" s="1638" t="s">
        <v>653</v>
      </c>
      <c r="M5" s="1638"/>
      <c r="N5" s="1638"/>
      <c r="O5" s="1638"/>
      <c r="P5" s="1635" t="s">
        <v>654</v>
      </c>
      <c r="Q5" s="1635"/>
      <c r="R5" s="1635"/>
      <c r="S5" s="1635"/>
    </row>
    <row r="6" spans="1:19" ht="15.75" x14ac:dyDescent="0.25">
      <c r="A6" s="1127">
        <v>2012</v>
      </c>
      <c r="B6" s="944"/>
      <c r="C6" s="1128"/>
      <c r="D6" s="1128">
        <v>328</v>
      </c>
      <c r="E6" s="1128"/>
      <c r="F6" s="944"/>
      <c r="G6" s="1128"/>
      <c r="H6" s="1128">
        <v>8035149.0899999999</v>
      </c>
      <c r="I6" s="1128"/>
      <c r="J6" s="1128"/>
      <c r="K6" s="1128"/>
      <c r="L6" s="944"/>
      <c r="M6" s="1128"/>
      <c r="N6" s="1128">
        <v>2125</v>
      </c>
      <c r="O6" s="1128"/>
      <c r="P6" s="1128"/>
      <c r="Q6" s="1128"/>
      <c r="R6" s="1128">
        <v>31576696.030000001</v>
      </c>
      <c r="S6" s="1129"/>
    </row>
    <row r="7" spans="1:19" ht="15.75" x14ac:dyDescent="0.25">
      <c r="A7" s="1130">
        <v>2013</v>
      </c>
      <c r="B7" s="944"/>
      <c r="C7" s="1128"/>
      <c r="D7" s="1128">
        <v>208</v>
      </c>
      <c r="E7" s="1128"/>
      <c r="F7" s="944"/>
      <c r="G7" s="1128"/>
      <c r="H7" s="1128">
        <v>39385942</v>
      </c>
      <c r="I7" s="1128"/>
      <c r="J7" s="1128"/>
      <c r="K7" s="1128"/>
      <c r="L7" s="944"/>
      <c r="M7" s="1128"/>
      <c r="N7" s="1128">
        <v>1430</v>
      </c>
      <c r="O7" s="1128"/>
      <c r="P7" s="1128"/>
      <c r="Q7" s="1128"/>
      <c r="R7" s="1128">
        <v>23944964</v>
      </c>
      <c r="S7" s="1129"/>
    </row>
    <row r="8" spans="1:19" ht="15.75" x14ac:dyDescent="0.25">
      <c r="A8" s="1131">
        <v>2014</v>
      </c>
      <c r="B8" s="1132"/>
      <c r="C8" s="1132"/>
      <c r="D8" s="1132">
        <v>30</v>
      </c>
      <c r="E8" s="1132"/>
      <c r="F8" s="1132"/>
      <c r="G8" s="1132"/>
      <c r="H8" s="1132" t="s">
        <v>655</v>
      </c>
      <c r="I8" s="1132"/>
      <c r="J8" s="1132"/>
      <c r="K8" s="1132"/>
      <c r="L8" s="1132"/>
      <c r="M8" s="1132"/>
      <c r="N8" s="1132">
        <v>1083</v>
      </c>
      <c r="O8" s="1132"/>
      <c r="P8" s="1132"/>
      <c r="Q8" s="1132"/>
      <c r="R8" s="1132">
        <v>14255769.050000001</v>
      </c>
      <c r="S8" s="1133"/>
    </row>
    <row r="9" spans="1:19" ht="15.75" x14ac:dyDescent="0.25">
      <c r="A9" s="1134"/>
      <c r="B9" s="944"/>
      <c r="C9" s="944"/>
      <c r="D9" s="944"/>
      <c r="E9" s="944"/>
      <c r="F9" s="944"/>
      <c r="G9" s="944"/>
      <c r="H9" s="944"/>
      <c r="I9" s="944"/>
      <c r="J9" s="944"/>
      <c r="K9" s="944"/>
      <c r="L9" s="944"/>
      <c r="M9" s="944"/>
      <c r="N9" s="1065"/>
      <c r="O9" s="944"/>
      <c r="P9" s="944"/>
      <c r="Q9" s="944"/>
      <c r="R9" s="944"/>
      <c r="S9" s="944"/>
    </row>
    <row r="10" spans="1:19" ht="40.5" customHeight="1" x14ac:dyDescent="0.25">
      <c r="A10" s="1639" t="s">
        <v>656</v>
      </c>
      <c r="B10" s="1639"/>
      <c r="C10" s="1639"/>
      <c r="D10" s="1639"/>
      <c r="E10" s="1639"/>
      <c r="F10" s="1639"/>
      <c r="G10" s="1639"/>
      <c r="H10" s="1639"/>
      <c r="I10" s="1639"/>
      <c r="J10" s="1639"/>
      <c r="K10" s="1639"/>
      <c r="L10" s="1639"/>
      <c r="M10" s="1639"/>
      <c r="N10" s="1639"/>
      <c r="O10" s="1639"/>
      <c r="P10" s="1639"/>
      <c r="Q10" s="1639"/>
      <c r="R10" s="1639"/>
      <c r="S10" s="1639"/>
    </row>
    <row r="11" spans="1:19" ht="15.75" x14ac:dyDescent="0.25">
      <c r="A11" s="1632" t="s">
        <v>657</v>
      </c>
      <c r="B11" s="1632"/>
      <c r="C11" s="1632"/>
      <c r="D11" s="1632"/>
      <c r="E11" s="1632"/>
      <c r="F11" s="1632"/>
      <c r="G11" s="1632"/>
      <c r="H11" s="1632"/>
      <c r="I11" s="1632"/>
      <c r="J11" s="1632"/>
      <c r="K11" s="1632"/>
      <c r="L11" s="1632"/>
      <c r="M11" s="1632"/>
      <c r="N11" s="1632"/>
      <c r="O11" s="1632"/>
      <c r="P11" s="1632"/>
      <c r="Q11" s="1632"/>
      <c r="R11" s="1632"/>
      <c r="S11" s="944"/>
    </row>
  </sheetData>
  <mergeCells count="10">
    <mergeCell ref="A11:R11"/>
    <mergeCell ref="R1:S1"/>
    <mergeCell ref="A4:A5"/>
    <mergeCell ref="B4:I4"/>
    <mergeCell ref="K4:S4"/>
    <mergeCell ref="B5:E5"/>
    <mergeCell ref="F5:I5"/>
    <mergeCell ref="L5:O5"/>
    <mergeCell ref="P5:S5"/>
    <mergeCell ref="A10:S10"/>
  </mergeCells>
  <printOptions horizontalCentered="1" verticalCentered="1"/>
  <pageMargins left="0.98425196850393704" right="0.39370078740157483" top="0.39370078740157483" bottom="0.39370078740157483" header="0" footer="0.19685039370078741"/>
  <pageSetup scale="90" orientation="landscape" r:id="rId1"/>
  <headerFooter>
    <oddFooter>&amp;R310</oddFoot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E12"/>
  <sheetViews>
    <sheetView showGridLines="0" view="pageBreakPreview" zoomScaleNormal="100" zoomScaleSheetLayoutView="100" workbookViewId="0">
      <selection activeCell="I8" sqref="I8"/>
    </sheetView>
  </sheetViews>
  <sheetFormatPr baseColWidth="10" defaultColWidth="8" defaultRowHeight="15" x14ac:dyDescent="0.25"/>
  <cols>
    <col min="1" max="1" width="20.625" style="576" customWidth="1"/>
    <col min="2" max="2" width="22.5" style="576" customWidth="1"/>
    <col min="3" max="3" width="5" style="576" customWidth="1"/>
    <col min="4" max="4" width="22.5" style="576" customWidth="1"/>
    <col min="5" max="5" width="5" style="576" customWidth="1"/>
    <col min="6" max="16384" width="8" style="576"/>
  </cols>
  <sheetData>
    <row r="1" spans="1:5" ht="15" customHeight="1" x14ac:dyDescent="0.25">
      <c r="A1" s="1145" t="s">
        <v>1139</v>
      </c>
      <c r="B1" s="1146"/>
      <c r="C1" s="1146"/>
      <c r="D1" s="1146"/>
      <c r="E1" s="1147" t="s">
        <v>973</v>
      </c>
    </row>
    <row r="2" spans="1:5" ht="18" x14ac:dyDescent="0.25">
      <c r="A2" s="598" t="s">
        <v>533</v>
      </c>
      <c r="B2" s="1146"/>
      <c r="C2" s="1146"/>
      <c r="D2" s="1146"/>
      <c r="E2" s="1146"/>
    </row>
    <row r="3" spans="1:5" ht="18" x14ac:dyDescent="0.25">
      <c r="A3" s="1148"/>
      <c r="B3" s="1149"/>
      <c r="C3" s="1149"/>
      <c r="D3" s="1149"/>
      <c r="E3" s="1149"/>
    </row>
    <row r="4" spans="1:5" ht="17.100000000000001" customHeight="1" x14ac:dyDescent="0.25">
      <c r="A4" s="932" t="s">
        <v>62</v>
      </c>
      <c r="B4" s="971" t="s">
        <v>570</v>
      </c>
      <c r="C4" s="970"/>
      <c r="D4" s="971" t="s">
        <v>569</v>
      </c>
      <c r="E4" s="970"/>
    </row>
    <row r="5" spans="1:5" ht="17.100000000000001" customHeight="1" x14ac:dyDescent="0.25">
      <c r="A5" s="1135" t="s">
        <v>5</v>
      </c>
      <c r="B5" s="1136">
        <f>SUM(B6:B8)</f>
        <v>4061</v>
      </c>
      <c r="C5" s="1137"/>
      <c r="D5" s="1136">
        <f>SUM(D6:D8)</f>
        <v>2593</v>
      </c>
      <c r="E5" s="1137"/>
    </row>
    <row r="6" spans="1:5" ht="17.100000000000001" customHeight="1" x14ac:dyDescent="0.25">
      <c r="A6" s="1138">
        <v>2012</v>
      </c>
      <c r="B6" s="1139">
        <v>1596</v>
      </c>
      <c r="C6" s="1140"/>
      <c r="D6" s="1139">
        <v>864</v>
      </c>
      <c r="E6" s="1140"/>
    </row>
    <row r="7" spans="1:5" ht="17.100000000000001" customHeight="1" x14ac:dyDescent="0.25">
      <c r="A7" s="1141">
        <v>2013</v>
      </c>
      <c r="B7" s="1139">
        <v>1519</v>
      </c>
      <c r="C7" s="1140"/>
      <c r="D7" s="1139">
        <v>845</v>
      </c>
      <c r="E7" s="1140"/>
    </row>
    <row r="8" spans="1:5" ht="17.100000000000001" customHeight="1" x14ac:dyDescent="0.25">
      <c r="A8" s="1142">
        <v>2014</v>
      </c>
      <c r="B8" s="1143">
        <v>946</v>
      </c>
      <c r="C8" s="1144"/>
      <c r="D8" s="1143">
        <v>884</v>
      </c>
      <c r="E8" s="1144"/>
    </row>
    <row r="9" spans="1:5" ht="17.25" customHeight="1" x14ac:dyDescent="0.25">
      <c r="A9" s="945"/>
      <c r="B9" s="1140"/>
      <c r="C9" s="1140"/>
      <c r="D9" s="1140"/>
      <c r="E9" s="1140"/>
    </row>
    <row r="10" spans="1:5" ht="44.25" customHeight="1" x14ac:dyDescent="0.25">
      <c r="A10" s="1621" t="s">
        <v>974</v>
      </c>
      <c r="B10" s="1621"/>
      <c r="C10" s="1621"/>
      <c r="D10" s="1621"/>
      <c r="E10" s="1621"/>
    </row>
    <row r="11" spans="1:5" ht="15" customHeight="1" x14ac:dyDescent="0.25">
      <c r="A11" s="1632" t="s">
        <v>657</v>
      </c>
      <c r="B11" s="1632"/>
      <c r="C11" s="1632"/>
      <c r="D11" s="1632"/>
      <c r="E11" s="1632"/>
    </row>
    <row r="12" spans="1:5" ht="15.75" x14ac:dyDescent="0.25">
      <c r="A12" s="944"/>
      <c r="B12" s="944"/>
      <c r="C12" s="944"/>
      <c r="D12" s="944"/>
      <c r="E12" s="944"/>
    </row>
  </sheetData>
  <mergeCells count="2">
    <mergeCell ref="A10:E10"/>
    <mergeCell ref="A11:E11"/>
  </mergeCells>
  <printOptions horizontalCentered="1" verticalCentered="1"/>
  <pageMargins left="0.98425196850393704" right="0.39370078740157483" top="0.39370078740157483" bottom="0.39370078740157483" header="0" footer="0.19685039370078741"/>
  <pageSetup orientation="landscape" r:id="rId1"/>
  <headerFooter>
    <oddFooter>&amp;L311</oddFoot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M20"/>
  <sheetViews>
    <sheetView showGridLines="0" view="pageBreakPreview" zoomScaleSheetLayoutView="100" workbookViewId="0">
      <selection activeCell="I8" sqref="I8"/>
    </sheetView>
  </sheetViews>
  <sheetFormatPr baseColWidth="10" defaultColWidth="10.875" defaultRowHeight="15" x14ac:dyDescent="0.2"/>
  <cols>
    <col min="1" max="1" width="20.625" style="592" customWidth="1"/>
    <col min="2" max="2" width="10.625" style="592" customWidth="1"/>
    <col min="3" max="3" width="6" style="592" customWidth="1"/>
    <col min="4" max="4" width="12" style="592" customWidth="1"/>
    <col min="5" max="5" width="6" style="592" customWidth="1"/>
    <col min="6" max="6" width="11.75" style="592" customWidth="1"/>
    <col min="7" max="7" width="2.125" style="592" customWidth="1"/>
    <col min="8" max="8" width="10.625" style="592" customWidth="1"/>
    <col min="9" max="9" width="3.375" style="592" customWidth="1"/>
    <col min="10" max="10" width="10.625" style="592" customWidth="1"/>
    <col min="11" max="11" width="3" style="592" customWidth="1"/>
    <col min="12" max="12" width="10.625" style="592" customWidth="1"/>
    <col min="13" max="13" width="2.125" style="592" customWidth="1"/>
    <col min="14" max="14" width="15.625" style="592" customWidth="1"/>
    <col min="15" max="15" width="25.5" style="592" bestFit="1" customWidth="1"/>
    <col min="16" max="16" width="13.5" style="592" customWidth="1"/>
    <col min="17" max="17" width="22" style="592" customWidth="1"/>
    <col min="18" max="18" width="19.625" style="592" customWidth="1"/>
    <col min="19" max="21" width="10.875" style="592"/>
    <col min="22" max="22" width="6.5" style="592" customWidth="1"/>
    <col min="23" max="16384" width="10.875" style="592"/>
  </cols>
  <sheetData>
    <row r="1" spans="1:13" ht="18" x14ac:dyDescent="0.2">
      <c r="A1" s="1055" t="s">
        <v>660</v>
      </c>
      <c r="B1" s="599"/>
      <c r="C1" s="599"/>
      <c r="D1" s="599"/>
      <c r="E1" s="599"/>
      <c r="F1" s="599"/>
      <c r="G1" s="599"/>
      <c r="H1" s="599"/>
      <c r="I1" s="599"/>
      <c r="J1" s="599"/>
      <c r="K1" s="599"/>
      <c r="L1" s="599"/>
      <c r="M1" s="1155" t="s">
        <v>975</v>
      </c>
    </row>
    <row r="2" spans="1:13" ht="18" x14ac:dyDescent="0.2">
      <c r="A2" s="1055" t="s">
        <v>662</v>
      </c>
      <c r="B2" s="599"/>
      <c r="C2" s="599"/>
      <c r="D2" s="599"/>
      <c r="E2" s="599"/>
      <c r="F2" s="599"/>
      <c r="G2" s="599"/>
      <c r="H2" s="599"/>
      <c r="I2" s="599"/>
      <c r="J2" s="599"/>
      <c r="K2" s="599"/>
      <c r="L2" s="599"/>
      <c r="M2" s="599"/>
    </row>
    <row r="3" spans="1:13" ht="18" x14ac:dyDescent="0.25">
      <c r="A3" s="1156" t="s">
        <v>514</v>
      </c>
      <c r="B3" s="599"/>
      <c r="C3" s="599"/>
      <c r="D3" s="599"/>
      <c r="E3" s="599"/>
      <c r="F3" s="599"/>
      <c r="G3" s="599"/>
      <c r="H3" s="599"/>
      <c r="I3" s="599"/>
      <c r="J3" s="599"/>
      <c r="K3" s="599"/>
      <c r="L3" s="599"/>
      <c r="M3" s="599"/>
    </row>
    <row r="4" spans="1:13" ht="17.25" customHeight="1" x14ac:dyDescent="0.2">
      <c r="A4" s="627"/>
      <c r="B4" s="627"/>
      <c r="C4" s="627"/>
      <c r="D4" s="1046"/>
      <c r="E4" s="1046"/>
      <c r="F4" s="627"/>
      <c r="G4" s="627"/>
      <c r="H4" s="627"/>
      <c r="I4" s="627"/>
      <c r="J4" s="627"/>
      <c r="K4" s="627"/>
      <c r="L4" s="627"/>
      <c r="M4" s="627"/>
    </row>
    <row r="5" spans="1:13" ht="30" customHeight="1" x14ac:dyDescent="0.2">
      <c r="A5" s="1150" t="s">
        <v>62</v>
      </c>
      <c r="B5" s="1640" t="s">
        <v>663</v>
      </c>
      <c r="C5" s="1641"/>
      <c r="D5" s="1640" t="s">
        <v>664</v>
      </c>
      <c r="E5" s="1641"/>
      <c r="F5" s="1161" t="s">
        <v>665</v>
      </c>
      <c r="G5" s="1161"/>
      <c r="H5" s="1640" t="s">
        <v>666</v>
      </c>
      <c r="I5" s="1640"/>
      <c r="J5" s="1161" t="s">
        <v>569</v>
      </c>
      <c r="K5" s="1161"/>
      <c r="L5" s="1161" t="s">
        <v>570</v>
      </c>
      <c r="M5" s="1161"/>
    </row>
    <row r="6" spans="1:13" ht="20.100000000000001" customHeight="1" x14ac:dyDescent="0.2">
      <c r="A6" s="1152">
        <v>2013</v>
      </c>
      <c r="B6" s="937">
        <v>606</v>
      </c>
      <c r="C6" s="937"/>
      <c r="D6" s="937">
        <v>9031</v>
      </c>
      <c r="E6" s="937"/>
      <c r="F6" s="937">
        <v>2233460.0699999998</v>
      </c>
      <c r="G6" s="937"/>
      <c r="H6" s="918">
        <v>1761</v>
      </c>
      <c r="I6" s="918"/>
      <c r="J6" s="918">
        <v>7364</v>
      </c>
      <c r="K6" s="918"/>
      <c r="L6" s="918">
        <v>1667</v>
      </c>
      <c r="M6" s="1047"/>
    </row>
    <row r="7" spans="1:13" ht="20.100000000000001" customHeight="1" x14ac:dyDescent="0.2">
      <c r="A7" s="1153">
        <v>2014</v>
      </c>
      <c r="B7" s="1154">
        <v>697</v>
      </c>
      <c r="C7" s="1154"/>
      <c r="D7" s="1154">
        <v>11337</v>
      </c>
      <c r="E7" s="1154"/>
      <c r="F7" s="1154">
        <v>2368506.4300000002</v>
      </c>
      <c r="G7" s="1154"/>
      <c r="H7" s="921">
        <v>2756</v>
      </c>
      <c r="I7" s="921"/>
      <c r="J7" s="921">
        <v>10000</v>
      </c>
      <c r="K7" s="921"/>
      <c r="L7" s="921">
        <v>1337</v>
      </c>
      <c r="M7" s="1100"/>
    </row>
    <row r="8" spans="1:13" ht="15.75" x14ac:dyDescent="0.2">
      <c r="A8" s="627"/>
      <c r="B8" s="627"/>
      <c r="C8" s="627"/>
      <c r="D8" s="627"/>
      <c r="E8" s="627"/>
      <c r="F8" s="627"/>
      <c r="G8" s="627"/>
      <c r="H8" s="627"/>
      <c r="I8" s="627"/>
      <c r="J8" s="627"/>
      <c r="K8" s="627"/>
      <c r="L8" s="627"/>
      <c r="M8" s="627"/>
    </row>
    <row r="9" spans="1:13" s="590" customFormat="1" ht="16.5" customHeight="1" x14ac:dyDescent="0.2">
      <c r="A9" s="627" t="s">
        <v>667</v>
      </c>
      <c r="B9" s="627"/>
      <c r="C9" s="627"/>
      <c r="D9" s="627"/>
      <c r="E9" s="627"/>
      <c r="F9" s="627"/>
      <c r="G9" s="627"/>
      <c r="H9" s="627"/>
      <c r="I9" s="627"/>
      <c r="J9" s="627"/>
      <c r="K9" s="627"/>
      <c r="L9" s="627"/>
      <c r="M9" s="627"/>
    </row>
    <row r="10" spans="1:13" x14ac:dyDescent="0.2">
      <c r="A10" s="591"/>
      <c r="B10" s="591"/>
      <c r="C10" s="591"/>
      <c r="D10" s="591"/>
      <c r="E10" s="591"/>
      <c r="F10" s="591"/>
      <c r="G10" s="591"/>
      <c r="H10" s="591"/>
      <c r="I10" s="591"/>
      <c r="J10" s="591"/>
      <c r="K10" s="591"/>
      <c r="L10" s="591"/>
      <c r="M10" s="591"/>
    </row>
    <row r="11" spans="1:13" x14ac:dyDescent="0.2">
      <c r="A11" s="591"/>
      <c r="B11" s="591"/>
      <c r="C11" s="591"/>
      <c r="D11" s="591"/>
      <c r="E11" s="591"/>
      <c r="F11" s="591"/>
      <c r="G11" s="591"/>
      <c r="H11" s="591"/>
      <c r="I11" s="591"/>
      <c r="J11" s="591"/>
      <c r="K11" s="591"/>
      <c r="L11" s="591"/>
      <c r="M11" s="591"/>
    </row>
    <row r="12" spans="1:13" ht="18" x14ac:dyDescent="0.2">
      <c r="A12" s="1055" t="s">
        <v>668</v>
      </c>
      <c r="B12" s="1055"/>
      <c r="C12" s="1055"/>
      <c r="D12" s="1055"/>
      <c r="E12" s="1055"/>
      <c r="F12" s="1055"/>
      <c r="G12" s="1055"/>
      <c r="H12" s="1055"/>
      <c r="I12" s="1055"/>
      <c r="J12" s="1159"/>
      <c r="K12" s="1160" t="s">
        <v>976</v>
      </c>
      <c r="L12" s="591"/>
      <c r="M12" s="591"/>
    </row>
    <row r="13" spans="1:13" ht="18" x14ac:dyDescent="0.2">
      <c r="A13" s="1055" t="s">
        <v>670</v>
      </c>
      <c r="B13" s="599"/>
      <c r="C13" s="599"/>
      <c r="D13" s="599"/>
      <c r="E13" s="599"/>
      <c r="F13" s="599"/>
      <c r="G13" s="599"/>
      <c r="H13" s="599"/>
      <c r="I13" s="599"/>
      <c r="J13" s="599"/>
      <c r="K13" s="599"/>
      <c r="L13" s="591"/>
      <c r="M13" s="591"/>
    </row>
    <row r="14" spans="1:13" ht="18" x14ac:dyDescent="0.25">
      <c r="A14" s="1156" t="s">
        <v>514</v>
      </c>
      <c r="B14" s="599"/>
      <c r="C14" s="599"/>
      <c r="D14" s="599"/>
      <c r="E14" s="599"/>
      <c r="F14" s="599"/>
      <c r="G14" s="599"/>
      <c r="H14" s="599"/>
      <c r="I14" s="599"/>
      <c r="J14" s="599"/>
      <c r="K14" s="599"/>
      <c r="L14" s="591"/>
      <c r="M14" s="591"/>
    </row>
    <row r="15" spans="1:13" ht="15.75" x14ac:dyDescent="0.2">
      <c r="A15" s="627"/>
      <c r="B15" s="627"/>
      <c r="C15" s="627"/>
      <c r="D15" s="627"/>
      <c r="E15" s="627"/>
      <c r="F15" s="627"/>
      <c r="G15" s="627"/>
      <c r="H15" s="627"/>
      <c r="I15" s="627"/>
      <c r="J15" s="627"/>
      <c r="K15" s="627"/>
      <c r="L15" s="591"/>
      <c r="M15" s="591"/>
    </row>
    <row r="16" spans="1:13" ht="36" customHeight="1" x14ac:dyDescent="0.2">
      <c r="A16" s="1150" t="s">
        <v>62</v>
      </c>
      <c r="B16" s="1640" t="s">
        <v>671</v>
      </c>
      <c r="C16" s="1640"/>
      <c r="D16" s="1640" t="s">
        <v>672</v>
      </c>
      <c r="E16" s="1640"/>
      <c r="F16" s="1640" t="s">
        <v>673</v>
      </c>
      <c r="G16" s="1640"/>
      <c r="H16" s="1640" t="s">
        <v>674</v>
      </c>
      <c r="I16" s="1640"/>
      <c r="J16" s="1640" t="s">
        <v>675</v>
      </c>
      <c r="K16" s="1640"/>
    </row>
    <row r="17" spans="1:11" ht="20.100000000000001" customHeight="1" x14ac:dyDescent="0.2">
      <c r="A17" s="1157">
        <v>2013</v>
      </c>
      <c r="B17" s="918">
        <v>1250</v>
      </c>
      <c r="C17" s="918"/>
      <c r="D17" s="918">
        <v>657</v>
      </c>
      <c r="E17" s="918"/>
      <c r="F17" s="918">
        <v>6239</v>
      </c>
      <c r="G17" s="918"/>
      <c r="H17" s="918">
        <v>1232</v>
      </c>
      <c r="I17" s="918"/>
      <c r="J17" s="918">
        <v>1460</v>
      </c>
      <c r="K17" s="918"/>
    </row>
    <row r="18" spans="1:11" ht="20.100000000000001" customHeight="1" x14ac:dyDescent="0.2">
      <c r="A18" s="1153">
        <v>2014</v>
      </c>
      <c r="B18" s="921">
        <v>907</v>
      </c>
      <c r="C18" s="921"/>
      <c r="D18" s="921">
        <v>927</v>
      </c>
      <c r="E18" s="921"/>
      <c r="F18" s="921">
        <v>8281</v>
      </c>
      <c r="G18" s="921"/>
      <c r="H18" s="921">
        <v>1097</v>
      </c>
      <c r="I18" s="921"/>
      <c r="J18" s="921">
        <v>2160</v>
      </c>
      <c r="K18" s="921"/>
    </row>
    <row r="19" spans="1:11" ht="15.75" x14ac:dyDescent="0.2">
      <c r="A19" s="1158"/>
      <c r="B19" s="918"/>
      <c r="C19" s="918"/>
      <c r="D19" s="918"/>
      <c r="E19" s="918"/>
      <c r="F19" s="918"/>
      <c r="G19" s="918"/>
      <c r="H19" s="918"/>
      <c r="I19" s="918"/>
      <c r="J19" s="918"/>
      <c r="K19" s="918"/>
    </row>
    <row r="20" spans="1:11" ht="15.75" x14ac:dyDescent="0.2">
      <c r="A20" s="1621" t="s">
        <v>667</v>
      </c>
      <c r="B20" s="1642"/>
      <c r="C20" s="1642"/>
      <c r="D20" s="1642"/>
      <c r="E20" s="1642"/>
      <c r="F20" s="1642"/>
      <c r="G20" s="1642"/>
      <c r="H20" s="1642"/>
      <c r="I20" s="1642"/>
      <c r="J20" s="1642"/>
      <c r="K20" s="1642"/>
    </row>
  </sheetData>
  <mergeCells count="9">
    <mergeCell ref="B5:C5"/>
    <mergeCell ref="D5:E5"/>
    <mergeCell ref="H5:I5"/>
    <mergeCell ref="A20:K20"/>
    <mergeCell ref="B16:C16"/>
    <mergeCell ref="D16:E16"/>
    <mergeCell ref="F16:G16"/>
    <mergeCell ref="H16:I16"/>
    <mergeCell ref="J16:K16"/>
  </mergeCells>
  <printOptions horizontalCentered="1" verticalCentered="1"/>
  <pageMargins left="0.98425196850393704" right="0.39370078740157483" top="0.39370078740157483" bottom="0.39370078740157483" header="0" footer="0.19685039370078741"/>
  <pageSetup orientation="landscape" r:id="rId1"/>
  <headerFooter>
    <oddFooter>&amp;R312</oddFoot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U26"/>
  <sheetViews>
    <sheetView showGridLines="0" view="pageBreakPreview" zoomScaleSheetLayoutView="100" workbookViewId="0">
      <selection activeCell="I8" sqref="I8"/>
    </sheetView>
  </sheetViews>
  <sheetFormatPr baseColWidth="10" defaultColWidth="10.875" defaultRowHeight="15" x14ac:dyDescent="0.2"/>
  <cols>
    <col min="1" max="1" width="20.625" style="592" customWidth="1"/>
    <col min="2" max="2" width="8.25" style="592" customWidth="1"/>
    <col min="3" max="3" width="6.5" style="592" customWidth="1"/>
    <col min="4" max="4" width="10.875" style="592" customWidth="1"/>
    <col min="5" max="5" width="4.75" style="592" customWidth="1"/>
    <col min="6" max="6" width="12.25" style="592" customWidth="1"/>
    <col min="7" max="7" width="3.375" style="592" customWidth="1"/>
    <col min="8" max="8" width="9.875" style="592" customWidth="1"/>
    <col min="9" max="9" width="4.75" style="592" customWidth="1"/>
    <col min="10" max="10" width="10.375" style="592" customWidth="1"/>
    <col min="11" max="11" width="5.875" style="592" customWidth="1"/>
    <col min="12" max="12" width="7.125" style="592" customWidth="1"/>
    <col min="13" max="13" width="2.875" style="592" customWidth="1"/>
    <col min="14" max="14" width="3.625" style="592" customWidth="1"/>
    <col min="15" max="15" width="9.625" style="592" customWidth="1"/>
    <col min="16" max="16" width="25.5" style="592" bestFit="1" customWidth="1"/>
    <col min="17" max="17" width="22.25" style="592" bestFit="1" customWidth="1"/>
    <col min="18" max="18" width="21" style="592" customWidth="1"/>
    <col min="19" max="19" width="19.125" style="592" customWidth="1"/>
    <col min="20" max="16384" width="10.875" style="592"/>
  </cols>
  <sheetData>
    <row r="1" spans="1:21" ht="15.75" customHeight="1" x14ac:dyDescent="0.25">
      <c r="A1" s="1165" t="s">
        <v>660</v>
      </c>
      <c r="B1" s="1057"/>
      <c r="C1" s="1057"/>
      <c r="D1" s="1057"/>
      <c r="E1" s="1057"/>
      <c r="F1" s="1057"/>
      <c r="G1" s="1057"/>
      <c r="H1" s="1057"/>
      <c r="I1" s="1057"/>
      <c r="J1" s="1057"/>
      <c r="K1" s="1643" t="s">
        <v>977</v>
      </c>
      <c r="L1" s="1643"/>
      <c r="M1" s="1643"/>
    </row>
    <row r="2" spans="1:21" ht="18" x14ac:dyDescent="0.25">
      <c r="A2" s="1165" t="s">
        <v>677</v>
      </c>
      <c r="B2" s="1057"/>
      <c r="C2" s="1057"/>
      <c r="D2" s="1057"/>
      <c r="E2" s="1057"/>
      <c r="F2" s="1057"/>
      <c r="G2" s="1057"/>
      <c r="H2" s="1057"/>
      <c r="I2" s="1057"/>
      <c r="J2" s="1057"/>
      <c r="K2" s="1057"/>
      <c r="L2" s="1057"/>
      <c r="M2" s="1057"/>
      <c r="U2" s="593"/>
    </row>
    <row r="3" spans="1:21" s="576" customFormat="1" ht="18" x14ac:dyDescent="0.25">
      <c r="A3" s="598" t="s">
        <v>514</v>
      </c>
      <c r="B3" s="599"/>
      <c r="C3" s="599"/>
      <c r="D3" s="599"/>
      <c r="E3" s="599"/>
      <c r="F3" s="599"/>
      <c r="G3" s="599"/>
      <c r="H3" s="599"/>
      <c r="I3" s="599"/>
      <c r="J3" s="599"/>
      <c r="K3" s="599"/>
      <c r="L3" s="1165"/>
      <c r="M3" s="1057"/>
      <c r="N3" s="592"/>
      <c r="O3" s="592"/>
      <c r="P3" s="592"/>
      <c r="Q3" s="592"/>
      <c r="R3" s="592"/>
      <c r="S3" s="592"/>
      <c r="T3" s="592"/>
    </row>
    <row r="4" spans="1:21" ht="15.75" x14ac:dyDescent="0.25">
      <c r="A4" s="944"/>
      <c r="B4" s="944"/>
      <c r="C4" s="944"/>
      <c r="D4" s="944"/>
      <c r="E4" s="944"/>
      <c r="F4" s="944"/>
      <c r="G4" s="944"/>
      <c r="H4" s="944"/>
      <c r="I4" s="944"/>
      <c r="J4" s="944"/>
      <c r="K4" s="944"/>
      <c r="L4" s="944"/>
      <c r="M4" s="944"/>
      <c r="U4" s="593"/>
    </row>
    <row r="5" spans="1:21" ht="29.25" customHeight="1" x14ac:dyDescent="0.2">
      <c r="A5" s="1150" t="s">
        <v>62</v>
      </c>
      <c r="B5" s="1640" t="s">
        <v>663</v>
      </c>
      <c r="C5" s="1641"/>
      <c r="D5" s="1640" t="s">
        <v>678</v>
      </c>
      <c r="E5" s="1641"/>
      <c r="F5" s="1641" t="s">
        <v>665</v>
      </c>
      <c r="G5" s="1641"/>
      <c r="H5" s="1641" t="s">
        <v>666</v>
      </c>
      <c r="I5" s="1641"/>
      <c r="J5" s="1641" t="s">
        <v>569</v>
      </c>
      <c r="K5" s="1641"/>
      <c r="L5" s="1641" t="s">
        <v>570</v>
      </c>
      <c r="M5" s="1641"/>
    </row>
    <row r="6" spans="1:21" ht="15.75" x14ac:dyDescent="0.2">
      <c r="A6" s="1157">
        <v>2013</v>
      </c>
      <c r="B6" s="937">
        <v>438</v>
      </c>
      <c r="C6" s="937"/>
      <c r="D6" s="937">
        <v>6939</v>
      </c>
      <c r="E6" s="937"/>
      <c r="F6" s="937">
        <v>1283076.1399999999</v>
      </c>
      <c r="G6" s="937"/>
      <c r="H6" s="1162">
        <v>1641</v>
      </c>
      <c r="I6" s="1162"/>
      <c r="J6" s="1162">
        <v>5567</v>
      </c>
      <c r="K6" s="1162"/>
      <c r="L6" s="1162">
        <v>1372</v>
      </c>
      <c r="M6" s="918"/>
    </row>
    <row r="7" spans="1:21" ht="15.75" x14ac:dyDescent="0.2">
      <c r="A7" s="1153">
        <v>2014</v>
      </c>
      <c r="B7" s="1154">
        <v>447</v>
      </c>
      <c r="C7" s="1154"/>
      <c r="D7" s="1154">
        <v>7977</v>
      </c>
      <c r="E7" s="1154"/>
      <c r="F7" s="1154">
        <v>1359908.78</v>
      </c>
      <c r="G7" s="1154"/>
      <c r="H7" s="1163">
        <v>3534</v>
      </c>
      <c r="I7" s="1163"/>
      <c r="J7" s="1163">
        <v>6901</v>
      </c>
      <c r="K7" s="1163"/>
      <c r="L7" s="1163">
        <v>1076</v>
      </c>
      <c r="M7" s="921"/>
    </row>
    <row r="8" spans="1:21" ht="15.75" x14ac:dyDescent="0.25">
      <c r="A8" s="944"/>
      <c r="B8" s="944"/>
      <c r="C8" s="944"/>
      <c r="D8" s="944"/>
      <c r="E8" s="944"/>
      <c r="F8" s="944"/>
      <c r="G8" s="944"/>
      <c r="H8" s="944"/>
      <c r="I8" s="944"/>
      <c r="J8" s="944"/>
      <c r="K8" s="944"/>
      <c r="L8" s="944"/>
      <c r="M8" s="944"/>
    </row>
    <row r="9" spans="1:21" ht="15.75" x14ac:dyDescent="0.25">
      <c r="A9" s="1164" t="s">
        <v>667</v>
      </c>
      <c r="B9" s="944"/>
      <c r="C9" s="1164"/>
      <c r="D9" s="1164"/>
      <c r="E9" s="1164"/>
      <c r="F9" s="1164"/>
      <c r="G9" s="1164"/>
      <c r="H9" s="1164"/>
      <c r="I9" s="1164"/>
      <c r="J9" s="1164"/>
      <c r="K9" s="1164"/>
      <c r="L9" s="1164"/>
      <c r="M9" s="1164"/>
    </row>
    <row r="10" spans="1:21" ht="15.75" x14ac:dyDescent="0.25">
      <c r="A10" s="1164"/>
      <c r="B10" s="944"/>
      <c r="C10" s="1164"/>
      <c r="D10" s="1164"/>
      <c r="E10" s="1164"/>
      <c r="F10" s="1164"/>
      <c r="G10" s="1164"/>
      <c r="H10" s="1164"/>
      <c r="I10" s="1164"/>
      <c r="J10" s="1164"/>
      <c r="K10" s="1164"/>
      <c r="L10" s="1164"/>
      <c r="M10" s="1164"/>
    </row>
    <row r="11" spans="1:21" ht="15.75" x14ac:dyDescent="0.25">
      <c r="A11" s="1164"/>
      <c r="B11" s="944"/>
      <c r="C11" s="1164"/>
      <c r="D11" s="1164"/>
      <c r="E11" s="1164"/>
      <c r="F11" s="1164"/>
      <c r="G11" s="1164"/>
      <c r="H11" s="1164"/>
      <c r="I11" s="1164"/>
      <c r="J11" s="1164"/>
      <c r="K11" s="1164"/>
      <c r="L11" s="1164"/>
      <c r="M11" s="1164"/>
    </row>
    <row r="12" spans="1:21" x14ac:dyDescent="0.2">
      <c r="A12" s="594"/>
      <c r="B12" s="594"/>
      <c r="C12" s="594"/>
      <c r="D12" s="594"/>
      <c r="E12" s="594"/>
      <c r="F12" s="594"/>
      <c r="G12" s="594"/>
    </row>
    <row r="13" spans="1:21" ht="18" x14ac:dyDescent="0.2">
      <c r="A13" s="1055" t="s">
        <v>679</v>
      </c>
      <c r="B13" s="1169"/>
      <c r="C13" s="1169"/>
      <c r="D13" s="1169"/>
      <c r="E13" s="1169"/>
      <c r="F13" s="1169"/>
      <c r="G13" s="1169"/>
      <c r="H13" s="1169"/>
      <c r="I13" s="1169"/>
      <c r="J13" s="1643" t="s">
        <v>980</v>
      </c>
      <c r="K13" s="1643"/>
    </row>
    <row r="14" spans="1:21" ht="18" x14ac:dyDescent="0.2">
      <c r="A14" s="1055" t="s">
        <v>681</v>
      </c>
      <c r="B14" s="599"/>
      <c r="C14" s="599"/>
      <c r="D14" s="599"/>
      <c r="E14" s="599"/>
      <c r="F14" s="599"/>
      <c r="G14" s="599"/>
      <c r="H14" s="599"/>
      <c r="I14" s="599"/>
      <c r="J14" s="599"/>
      <c r="K14" s="599"/>
    </row>
    <row r="15" spans="1:21" ht="18" x14ac:dyDescent="0.2">
      <c r="A15" s="598" t="s">
        <v>514</v>
      </c>
      <c r="B15" s="599"/>
      <c r="C15" s="599"/>
      <c r="D15" s="599"/>
      <c r="E15" s="599"/>
      <c r="F15" s="599"/>
      <c r="G15" s="599"/>
      <c r="H15" s="599"/>
      <c r="I15" s="599"/>
      <c r="J15" s="599"/>
      <c r="K15" s="599"/>
    </row>
    <row r="16" spans="1:21" ht="15.75" x14ac:dyDescent="0.2">
      <c r="A16" s="627"/>
      <c r="B16" s="627"/>
      <c r="C16" s="627"/>
      <c r="D16" s="627"/>
      <c r="E16" s="627"/>
      <c r="F16" s="627"/>
      <c r="G16" s="627"/>
      <c r="H16" s="627"/>
      <c r="I16" s="627"/>
      <c r="J16" s="627"/>
      <c r="K16" s="627"/>
    </row>
    <row r="17" spans="1:21" ht="33.75" customHeight="1" x14ac:dyDescent="0.2">
      <c r="A17" s="1151" t="s">
        <v>62</v>
      </c>
      <c r="B17" s="1640" t="s">
        <v>671</v>
      </c>
      <c r="C17" s="1640"/>
      <c r="D17" s="1641" t="s">
        <v>981</v>
      </c>
      <c r="E17" s="1641"/>
      <c r="F17" s="1640" t="s">
        <v>978</v>
      </c>
      <c r="G17" s="1641"/>
      <c r="H17" s="1640" t="s">
        <v>979</v>
      </c>
      <c r="I17" s="1641"/>
      <c r="J17" s="1641" t="s">
        <v>675</v>
      </c>
      <c r="K17" s="1641"/>
    </row>
    <row r="18" spans="1:21" ht="15.75" x14ac:dyDescent="0.2">
      <c r="A18" s="1157">
        <v>2013</v>
      </c>
      <c r="B18" s="1167">
        <v>481</v>
      </c>
      <c r="C18" s="1167"/>
      <c r="D18" s="1167">
        <v>326</v>
      </c>
      <c r="E18" s="1167"/>
      <c r="F18" s="1167">
        <v>5527</v>
      </c>
      <c r="G18" s="1167"/>
      <c r="H18" s="1167">
        <v>441</v>
      </c>
      <c r="I18" s="1167"/>
      <c r="J18" s="1167">
        <v>971</v>
      </c>
      <c r="K18" s="1167"/>
    </row>
    <row r="19" spans="1:21" ht="15.75" x14ac:dyDescent="0.2">
      <c r="A19" s="1153">
        <v>2014</v>
      </c>
      <c r="B19" s="1154">
        <v>1739</v>
      </c>
      <c r="C19" s="1168"/>
      <c r="D19" s="1168">
        <v>710</v>
      </c>
      <c r="E19" s="1168"/>
      <c r="F19" s="1154">
        <v>4841</v>
      </c>
      <c r="G19" s="1168"/>
      <c r="H19" s="1168">
        <v>421</v>
      </c>
      <c r="I19" s="1168"/>
      <c r="J19" s="1154">
        <v>2723</v>
      </c>
      <c r="K19" s="1168"/>
    </row>
    <row r="20" spans="1:21" ht="15.75" x14ac:dyDescent="0.2">
      <c r="A20" s="627"/>
      <c r="B20" s="627"/>
      <c r="C20" s="627"/>
      <c r="D20" s="627"/>
      <c r="E20" s="627"/>
      <c r="F20" s="627"/>
      <c r="G20" s="627"/>
      <c r="H20" s="627"/>
      <c r="I20" s="627"/>
      <c r="J20" s="627"/>
      <c r="K20" s="627"/>
    </row>
    <row r="21" spans="1:21" ht="18" customHeight="1" x14ac:dyDescent="0.2">
      <c r="A21" s="1621" t="s">
        <v>667</v>
      </c>
      <c r="B21" s="1621"/>
      <c r="C21" s="1621"/>
      <c r="D21" s="1621"/>
      <c r="E21" s="1621"/>
      <c r="F21" s="1621"/>
      <c r="G21" s="1621"/>
      <c r="H21" s="1621"/>
      <c r="I21" s="1621"/>
      <c r="J21" s="1621"/>
      <c r="K21" s="1621"/>
    </row>
    <row r="23" spans="1:21" x14ac:dyDescent="0.2">
      <c r="O23" s="593"/>
      <c r="U23" s="593"/>
    </row>
    <row r="24" spans="1:21" x14ac:dyDescent="0.2">
      <c r="A24" s="593"/>
      <c r="O24" s="593"/>
      <c r="U24" s="593"/>
    </row>
    <row r="25" spans="1:21" x14ac:dyDescent="0.2">
      <c r="A25" s="593"/>
      <c r="O25" s="593"/>
      <c r="U25" s="593"/>
    </row>
    <row r="26" spans="1:21" x14ac:dyDescent="0.2">
      <c r="A26" s="593"/>
    </row>
  </sheetData>
  <mergeCells count="14">
    <mergeCell ref="A21:K21"/>
    <mergeCell ref="J13:K13"/>
    <mergeCell ref="B17:C17"/>
    <mergeCell ref="D17:E17"/>
    <mergeCell ref="F17:G17"/>
    <mergeCell ref="H17:I17"/>
    <mergeCell ref="J17:K17"/>
    <mergeCell ref="K1:M1"/>
    <mergeCell ref="B5:C5"/>
    <mergeCell ref="D5:E5"/>
    <mergeCell ref="F5:G5"/>
    <mergeCell ref="H5:I5"/>
    <mergeCell ref="J5:K5"/>
    <mergeCell ref="L5:M5"/>
  </mergeCells>
  <printOptions horizontalCentered="1" verticalCentered="1"/>
  <pageMargins left="0.98425196850393704" right="0.39370078740157483" top="0.39370078740157483" bottom="0.39370078740157483" header="0" footer="0.19685039370078741"/>
  <pageSetup orientation="landscape" r:id="rId1"/>
  <headerFooter>
    <oddFooter>&amp;L313</oddFoot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U22"/>
  <sheetViews>
    <sheetView showGridLines="0" view="pageBreakPreview" zoomScaleSheetLayoutView="100" workbookViewId="0">
      <selection activeCell="I8" sqref="I8"/>
    </sheetView>
  </sheetViews>
  <sheetFormatPr baseColWidth="10" defaultColWidth="10.875" defaultRowHeight="15" x14ac:dyDescent="0.2"/>
  <cols>
    <col min="1" max="1" width="20.625" style="592" customWidth="1"/>
    <col min="2" max="2" width="11.75" style="592" customWidth="1"/>
    <col min="3" max="3" width="3.5" style="592" customWidth="1"/>
    <col min="4" max="4" width="13.75" style="592" customWidth="1"/>
    <col min="5" max="5" width="3.875" style="592" customWidth="1"/>
    <col min="6" max="6" width="13" style="592" customWidth="1"/>
    <col min="7" max="7" width="2.625" style="592" customWidth="1"/>
    <col min="8" max="8" width="10.375" style="592" customWidth="1"/>
    <col min="9" max="9" width="2.625" style="592" customWidth="1"/>
    <col min="10" max="10" width="10.625" style="592" customWidth="1"/>
    <col min="11" max="11" width="2.375" style="592" customWidth="1"/>
    <col min="12" max="12" width="8.5" style="592" customWidth="1"/>
    <col min="13" max="13" width="2.375" style="592" customWidth="1"/>
    <col min="14" max="14" width="12" style="592" customWidth="1"/>
    <col min="15" max="15" width="17.875" style="592" customWidth="1"/>
    <col min="16" max="16" width="16.875" style="592" customWidth="1"/>
    <col min="17" max="17" width="22.25" style="592" customWidth="1"/>
    <col min="18" max="18" width="19.5" style="592" customWidth="1"/>
    <col min="19" max="19" width="10.375" style="592" bestFit="1" customWidth="1"/>
    <col min="20" max="16384" width="10.875" style="592"/>
  </cols>
  <sheetData>
    <row r="1" spans="1:21" ht="18" x14ac:dyDescent="0.2">
      <c r="A1" s="1055" t="s">
        <v>660</v>
      </c>
      <c r="B1" s="599"/>
      <c r="C1" s="599"/>
      <c r="D1" s="599"/>
      <c r="E1" s="599"/>
      <c r="F1" s="599"/>
      <c r="G1" s="599"/>
      <c r="H1" s="599"/>
      <c r="I1" s="599"/>
      <c r="J1" s="599"/>
      <c r="K1" s="1643" t="s">
        <v>982</v>
      </c>
      <c r="L1" s="1643"/>
      <c r="M1" s="1643"/>
      <c r="U1" s="593"/>
    </row>
    <row r="2" spans="1:21" ht="18" x14ac:dyDescent="0.2">
      <c r="A2" s="1055" t="s">
        <v>683</v>
      </c>
      <c r="B2" s="599"/>
      <c r="C2" s="599"/>
      <c r="D2" s="599"/>
      <c r="E2" s="599"/>
      <c r="F2" s="599"/>
      <c r="G2" s="599"/>
      <c r="H2" s="599"/>
      <c r="I2" s="599"/>
      <c r="J2" s="599"/>
      <c r="K2" s="599"/>
      <c r="L2" s="599"/>
      <c r="M2" s="599"/>
      <c r="U2" s="593"/>
    </row>
    <row r="3" spans="1:21" ht="18" x14ac:dyDescent="0.2">
      <c r="A3" s="598" t="s">
        <v>514</v>
      </c>
      <c r="B3" s="599"/>
      <c r="C3" s="599"/>
      <c r="D3" s="599"/>
      <c r="E3" s="599"/>
      <c r="F3" s="599"/>
      <c r="G3" s="599"/>
      <c r="H3" s="599"/>
      <c r="I3" s="599"/>
      <c r="J3" s="599"/>
      <c r="K3" s="599"/>
      <c r="L3" s="599"/>
      <c r="M3" s="599"/>
      <c r="U3" s="593"/>
    </row>
    <row r="4" spans="1:21" ht="15.75" x14ac:dyDescent="0.2">
      <c r="A4" s="627"/>
      <c r="B4" s="627"/>
      <c r="C4" s="627"/>
      <c r="D4" s="1046"/>
      <c r="E4" s="1046"/>
      <c r="F4" s="627"/>
      <c r="G4" s="627"/>
      <c r="H4" s="627"/>
      <c r="I4" s="627"/>
      <c r="J4" s="627"/>
      <c r="K4" s="627"/>
      <c r="L4" s="627"/>
      <c r="M4" s="627"/>
    </row>
    <row r="5" spans="1:21" ht="31.5" customHeight="1" x14ac:dyDescent="0.25">
      <c r="A5" s="1151" t="s">
        <v>62</v>
      </c>
      <c r="B5" s="1640" t="s">
        <v>663</v>
      </c>
      <c r="C5" s="1641"/>
      <c r="D5" s="1644" t="s">
        <v>983</v>
      </c>
      <c r="E5" s="1645"/>
      <c r="F5" s="1641" t="s">
        <v>665</v>
      </c>
      <c r="G5" s="1641"/>
      <c r="H5" s="1641" t="s">
        <v>666</v>
      </c>
      <c r="I5" s="1641"/>
      <c r="J5" s="1641" t="s">
        <v>569</v>
      </c>
      <c r="K5" s="1641"/>
      <c r="L5" s="1641" t="s">
        <v>570</v>
      </c>
      <c r="M5" s="1641"/>
    </row>
    <row r="6" spans="1:21" ht="20.100000000000001" customHeight="1" x14ac:dyDescent="0.2">
      <c r="A6" s="1152">
        <v>2013</v>
      </c>
      <c r="B6" s="937">
        <v>329</v>
      </c>
      <c r="C6" s="937"/>
      <c r="D6" s="937">
        <v>5522</v>
      </c>
      <c r="E6" s="937"/>
      <c r="F6" s="937">
        <v>1141899.94</v>
      </c>
      <c r="G6" s="937"/>
      <c r="H6" s="1162">
        <v>1647</v>
      </c>
      <c r="I6" s="1162"/>
      <c r="J6" s="1162">
        <v>4671</v>
      </c>
      <c r="K6" s="1162"/>
      <c r="L6" s="1162">
        <v>851</v>
      </c>
      <c r="M6" s="918"/>
    </row>
    <row r="7" spans="1:21" ht="20.100000000000001" customHeight="1" x14ac:dyDescent="0.2">
      <c r="A7" s="1153">
        <v>2014</v>
      </c>
      <c r="B7" s="1154">
        <v>358</v>
      </c>
      <c r="C7" s="1154"/>
      <c r="D7" s="1154">
        <v>6246</v>
      </c>
      <c r="E7" s="1154"/>
      <c r="F7" s="1154">
        <v>891216.96</v>
      </c>
      <c r="G7" s="1154"/>
      <c r="H7" s="1163">
        <v>3342</v>
      </c>
      <c r="I7" s="1163"/>
      <c r="J7" s="1163">
        <v>5651</v>
      </c>
      <c r="K7" s="1163"/>
      <c r="L7" s="1163">
        <v>595</v>
      </c>
      <c r="M7" s="921"/>
    </row>
    <row r="8" spans="1:21" ht="15.75" x14ac:dyDescent="0.2">
      <c r="A8" s="627"/>
      <c r="B8" s="627"/>
      <c r="C8" s="627"/>
      <c r="D8" s="627"/>
      <c r="E8" s="627"/>
      <c r="F8" s="627"/>
      <c r="G8" s="627"/>
      <c r="H8" s="627"/>
      <c r="I8" s="627"/>
      <c r="J8" s="627"/>
      <c r="K8" s="627"/>
      <c r="L8" s="627"/>
      <c r="M8" s="627"/>
    </row>
    <row r="9" spans="1:21" ht="12.75" customHeight="1" x14ac:dyDescent="0.2">
      <c r="A9" s="1621" t="s">
        <v>667</v>
      </c>
      <c r="B9" s="1642"/>
      <c r="C9" s="1642"/>
      <c r="D9" s="1642"/>
      <c r="E9" s="1642"/>
      <c r="F9" s="1642"/>
      <c r="G9" s="1642"/>
      <c r="H9" s="1642"/>
      <c r="I9" s="1642"/>
      <c r="J9" s="1642"/>
      <c r="K9" s="1642"/>
      <c r="L9" s="1642"/>
      <c r="M9" s="1642"/>
    </row>
    <row r="10" spans="1:21" ht="12.75" customHeight="1" x14ac:dyDescent="0.2">
      <c r="A10" s="1079"/>
      <c r="B10" s="1164"/>
      <c r="C10" s="1164"/>
      <c r="D10" s="1164"/>
      <c r="E10" s="1164"/>
      <c r="F10" s="1164"/>
      <c r="G10" s="1164"/>
      <c r="H10" s="1164"/>
      <c r="I10" s="1164"/>
      <c r="J10" s="1164"/>
      <c r="K10" s="1164"/>
      <c r="L10" s="1164"/>
      <c r="M10" s="1164"/>
    </row>
    <row r="11" spans="1:21" ht="12.75" customHeight="1" x14ac:dyDescent="0.2">
      <c r="A11" s="1079"/>
      <c r="B11" s="1164"/>
      <c r="C11" s="1164"/>
      <c r="D11" s="1164"/>
      <c r="E11" s="1164"/>
      <c r="F11" s="1164"/>
      <c r="G11" s="1164"/>
      <c r="H11" s="1164"/>
      <c r="I11" s="1164"/>
      <c r="J11" s="1164"/>
      <c r="K11" s="1164"/>
      <c r="L11" s="1164"/>
      <c r="M11" s="1164"/>
    </row>
    <row r="13" spans="1:21" ht="18" x14ac:dyDescent="0.25">
      <c r="A13" s="1171" t="s">
        <v>684</v>
      </c>
      <c r="B13" s="1055"/>
      <c r="C13" s="1055"/>
      <c r="D13" s="1055"/>
      <c r="E13" s="1055"/>
      <c r="F13" s="1055"/>
      <c r="G13" s="1055"/>
      <c r="H13" s="1055"/>
      <c r="I13" s="1055"/>
      <c r="J13" s="1643" t="s">
        <v>985</v>
      </c>
      <c r="K13" s="1643"/>
      <c r="L13" s="944"/>
    </row>
    <row r="14" spans="1:21" ht="18" x14ac:dyDescent="0.25">
      <c r="A14" s="1055" t="s">
        <v>686</v>
      </c>
      <c r="B14" s="599"/>
      <c r="C14" s="599"/>
      <c r="D14" s="599"/>
      <c r="E14" s="599"/>
      <c r="F14" s="599"/>
      <c r="G14" s="599"/>
      <c r="H14" s="599"/>
      <c r="I14" s="599"/>
      <c r="J14" s="599"/>
      <c r="K14" s="599"/>
      <c r="L14" s="944"/>
    </row>
    <row r="15" spans="1:21" ht="18" x14ac:dyDescent="0.25">
      <c r="A15" s="598" t="s">
        <v>514</v>
      </c>
      <c r="B15" s="599"/>
      <c r="C15" s="599"/>
      <c r="D15" s="599"/>
      <c r="E15" s="599"/>
      <c r="F15" s="599"/>
      <c r="G15" s="599"/>
      <c r="H15" s="599"/>
      <c r="I15" s="599"/>
      <c r="J15" s="599"/>
      <c r="K15" s="599"/>
      <c r="L15" s="944"/>
    </row>
    <row r="16" spans="1:21" ht="15.75" x14ac:dyDescent="0.25">
      <c r="A16" s="627"/>
      <c r="B16" s="627"/>
      <c r="C16" s="627"/>
      <c r="D16" s="627"/>
      <c r="E16" s="627"/>
      <c r="F16" s="627"/>
      <c r="G16" s="627"/>
      <c r="H16" s="627"/>
      <c r="I16" s="627"/>
      <c r="J16" s="627"/>
      <c r="K16" s="627"/>
      <c r="L16" s="944"/>
    </row>
    <row r="17" spans="1:21" ht="31.5" customHeight="1" x14ac:dyDescent="0.25">
      <c r="A17" s="1151" t="s">
        <v>62</v>
      </c>
      <c r="B17" s="1640" t="s">
        <v>984</v>
      </c>
      <c r="C17" s="1641"/>
      <c r="D17" s="1641" t="s">
        <v>981</v>
      </c>
      <c r="E17" s="1641"/>
      <c r="F17" s="1640" t="s">
        <v>673</v>
      </c>
      <c r="G17" s="1641"/>
      <c r="H17" s="1640" t="s">
        <v>674</v>
      </c>
      <c r="I17" s="1641"/>
      <c r="J17" s="1641" t="s">
        <v>675</v>
      </c>
      <c r="K17" s="1641"/>
      <c r="L17" s="944"/>
    </row>
    <row r="18" spans="1:21" ht="20.100000000000001" customHeight="1" x14ac:dyDescent="0.25">
      <c r="A18" s="1152">
        <v>2013</v>
      </c>
      <c r="B18" s="1162">
        <v>14</v>
      </c>
      <c r="C18" s="1162"/>
      <c r="D18" s="918">
        <v>331</v>
      </c>
      <c r="E18" s="918"/>
      <c r="F18" s="918">
        <v>5103</v>
      </c>
      <c r="G18" s="918"/>
      <c r="H18" s="918">
        <v>203</v>
      </c>
      <c r="I18" s="918"/>
      <c r="J18" s="918">
        <v>216</v>
      </c>
      <c r="K18" s="918"/>
      <c r="L18" s="944"/>
    </row>
    <row r="19" spans="1:21" ht="20.100000000000001" customHeight="1" x14ac:dyDescent="0.25">
      <c r="A19" s="1153">
        <v>2014</v>
      </c>
      <c r="B19" s="1163">
        <v>95</v>
      </c>
      <c r="C19" s="1163"/>
      <c r="D19" s="921">
        <v>550</v>
      </c>
      <c r="E19" s="921"/>
      <c r="F19" s="921">
        <v>4984</v>
      </c>
      <c r="G19" s="921"/>
      <c r="H19" s="921">
        <v>73</v>
      </c>
      <c r="I19" s="921"/>
      <c r="J19" s="921">
        <v>980</v>
      </c>
      <c r="K19" s="921"/>
      <c r="L19" s="944"/>
    </row>
    <row r="20" spans="1:21" ht="15.75" x14ac:dyDescent="0.25">
      <c r="A20" s="627"/>
      <c r="B20" s="627"/>
      <c r="C20" s="627"/>
      <c r="D20" s="627"/>
      <c r="E20" s="627"/>
      <c r="F20" s="627"/>
      <c r="G20" s="627"/>
      <c r="H20" s="627"/>
      <c r="I20" s="627"/>
      <c r="J20" s="627"/>
      <c r="K20" s="627"/>
      <c r="L20" s="944"/>
      <c r="N20" s="593"/>
      <c r="U20" s="593"/>
    </row>
    <row r="21" spans="1:21" ht="15.75" x14ac:dyDescent="0.25">
      <c r="A21" s="1621" t="s">
        <v>667</v>
      </c>
      <c r="B21" s="1642"/>
      <c r="C21" s="1642"/>
      <c r="D21" s="1642"/>
      <c r="E21" s="1642"/>
      <c r="F21" s="1642"/>
      <c r="G21" s="1642"/>
      <c r="H21" s="1642"/>
      <c r="I21" s="1642"/>
      <c r="J21" s="1642"/>
      <c r="K21" s="1642"/>
      <c r="L21" s="944"/>
      <c r="N21" s="593"/>
      <c r="U21" s="593"/>
    </row>
    <row r="22" spans="1:21" ht="15.75" x14ac:dyDescent="0.25">
      <c r="A22" s="1170"/>
      <c r="B22" s="944"/>
      <c r="C22" s="944"/>
      <c r="D22" s="944"/>
      <c r="E22" s="944"/>
      <c r="F22" s="944"/>
      <c r="G22" s="944"/>
      <c r="H22" s="944"/>
      <c r="I22" s="944"/>
      <c r="J22" s="944"/>
      <c r="K22" s="944"/>
      <c r="L22" s="944"/>
      <c r="N22" s="593"/>
      <c r="U22" s="593"/>
    </row>
  </sheetData>
  <mergeCells count="15">
    <mergeCell ref="A21:K21"/>
    <mergeCell ref="J13:K13"/>
    <mergeCell ref="B17:C17"/>
    <mergeCell ref="D17:E17"/>
    <mergeCell ref="F17:G17"/>
    <mergeCell ref="H17:I17"/>
    <mergeCell ref="J17:K17"/>
    <mergeCell ref="A9:M9"/>
    <mergeCell ref="K1:M1"/>
    <mergeCell ref="B5:C5"/>
    <mergeCell ref="D5:E5"/>
    <mergeCell ref="F5:G5"/>
    <mergeCell ref="H5:I5"/>
    <mergeCell ref="J5:K5"/>
    <mergeCell ref="L5:M5"/>
  </mergeCells>
  <printOptions horizontalCentered="1" verticalCentered="1"/>
  <pageMargins left="0.98425196850393704" right="0.39370078740157483" top="0.39370078740157483" bottom="0.39370078740157483" header="0" footer="0.19685039370078741"/>
  <pageSetup orientation="landscape" r:id="rId1"/>
  <headerFooter>
    <oddFooter>&amp;R314</oddFoot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F21"/>
  <sheetViews>
    <sheetView showGridLines="0" view="pageBreakPreview" zoomScaleSheetLayoutView="100" workbookViewId="0">
      <selection activeCell="I8" sqref="I8"/>
    </sheetView>
  </sheetViews>
  <sheetFormatPr baseColWidth="10" defaultColWidth="10.875" defaultRowHeight="15" x14ac:dyDescent="0.2"/>
  <cols>
    <col min="1" max="1" width="30.625" style="592" customWidth="1"/>
    <col min="2" max="2" width="20.625" style="592" customWidth="1"/>
    <col min="3" max="3" width="3.25" style="592" customWidth="1"/>
    <col min="4" max="4" width="20.625" style="592" customWidth="1"/>
    <col min="5" max="5" width="3.25" style="592" customWidth="1"/>
    <col min="6" max="16384" width="10.875" style="592"/>
  </cols>
  <sheetData>
    <row r="1" spans="1:6" ht="18" x14ac:dyDescent="0.25">
      <c r="A1" s="1165" t="s">
        <v>687</v>
      </c>
      <c r="B1" s="1057"/>
      <c r="C1" s="1057"/>
      <c r="D1" s="1057"/>
      <c r="E1" s="1106" t="s">
        <v>986</v>
      </c>
      <c r="F1" s="595"/>
    </row>
    <row r="2" spans="1:6" ht="18" x14ac:dyDescent="0.25">
      <c r="A2" s="1165" t="s">
        <v>697</v>
      </c>
      <c r="B2" s="1057"/>
      <c r="C2" s="1057"/>
      <c r="D2" s="1057"/>
      <c r="E2" s="1106"/>
      <c r="F2" s="595"/>
    </row>
    <row r="3" spans="1:6" ht="18" x14ac:dyDescent="0.25">
      <c r="A3" s="1165" t="s">
        <v>689</v>
      </c>
      <c r="B3" s="1057"/>
      <c r="C3" s="1057"/>
      <c r="D3" s="1057"/>
      <c r="E3" s="1057"/>
      <c r="F3" s="593"/>
    </row>
    <row r="4" spans="1:6" ht="18" x14ac:dyDescent="0.25">
      <c r="A4" s="598" t="s">
        <v>514</v>
      </c>
      <c r="B4" s="1057"/>
      <c r="C4" s="1057"/>
      <c r="D4" s="1057"/>
      <c r="E4" s="1057"/>
    </row>
    <row r="5" spans="1:6" ht="15.75" x14ac:dyDescent="0.25">
      <c r="A5" s="1170"/>
      <c r="B5" s="944"/>
      <c r="C5" s="944"/>
      <c r="D5" s="944"/>
      <c r="E5" s="944"/>
    </row>
    <row r="6" spans="1:6" ht="35.1" customHeight="1" x14ac:dyDescent="0.2">
      <c r="A6" s="957" t="s">
        <v>690</v>
      </c>
      <c r="B6" s="1172">
        <v>2013</v>
      </c>
      <c r="C6" s="1172"/>
      <c r="D6" s="1172">
        <v>2014</v>
      </c>
      <c r="E6" s="1172"/>
    </row>
    <row r="7" spans="1:6" ht="20.100000000000001" customHeight="1" x14ac:dyDescent="0.2">
      <c r="A7" s="1135" t="s">
        <v>5</v>
      </c>
      <c r="B7" s="933">
        <v>9031</v>
      </c>
      <c r="C7" s="933"/>
      <c r="D7" s="933">
        <f t="shared" ref="D7" si="0">SUM(D8:D18)</f>
        <v>11337</v>
      </c>
      <c r="E7" s="933"/>
    </row>
    <row r="8" spans="1:6" ht="20.100000000000001" customHeight="1" x14ac:dyDescent="0.2">
      <c r="A8" s="1174" t="s">
        <v>98</v>
      </c>
      <c r="B8" s="1173">
        <v>4616</v>
      </c>
      <c r="C8" s="1173"/>
      <c r="D8" s="1173">
        <v>5843</v>
      </c>
      <c r="E8" s="1173"/>
    </row>
    <row r="9" spans="1:6" ht="20.100000000000001" customHeight="1" x14ac:dyDescent="0.2">
      <c r="A9" s="1175" t="s">
        <v>110</v>
      </c>
      <c r="B9" s="937">
        <v>2182</v>
      </c>
      <c r="C9" s="937"/>
      <c r="D9" s="937">
        <v>1414</v>
      </c>
      <c r="E9" s="937"/>
    </row>
    <row r="10" spans="1:6" ht="20.100000000000001" customHeight="1" x14ac:dyDescent="0.2">
      <c r="A10" s="1175" t="s">
        <v>691</v>
      </c>
      <c r="B10" s="937">
        <v>1151</v>
      </c>
      <c r="C10" s="937"/>
      <c r="D10" s="937">
        <v>2816</v>
      </c>
      <c r="E10" s="937"/>
    </row>
    <row r="11" spans="1:6" ht="20.100000000000001" customHeight="1" x14ac:dyDescent="0.2">
      <c r="A11" s="1175" t="s">
        <v>155</v>
      </c>
      <c r="B11" s="937">
        <v>360</v>
      </c>
      <c r="C11" s="937"/>
      <c r="D11" s="937">
        <v>697</v>
      </c>
      <c r="E11" s="937"/>
    </row>
    <row r="12" spans="1:6" ht="20.100000000000001" customHeight="1" x14ac:dyDescent="0.2">
      <c r="A12" s="1175" t="s">
        <v>145</v>
      </c>
      <c r="B12" s="937">
        <v>11</v>
      </c>
      <c r="C12" s="937"/>
      <c r="D12" s="937">
        <v>0</v>
      </c>
      <c r="E12" s="937"/>
    </row>
    <row r="13" spans="1:6" ht="20.100000000000001" customHeight="1" x14ac:dyDescent="0.2">
      <c r="A13" s="1175" t="s">
        <v>109</v>
      </c>
      <c r="B13" s="937">
        <v>316</v>
      </c>
      <c r="C13" s="937"/>
      <c r="D13" s="937">
        <v>430</v>
      </c>
      <c r="E13" s="937"/>
    </row>
    <row r="14" spans="1:6" ht="20.100000000000001" customHeight="1" x14ac:dyDescent="0.2">
      <c r="A14" s="1175" t="s">
        <v>692</v>
      </c>
      <c r="B14" s="937">
        <v>203</v>
      </c>
      <c r="C14" s="937"/>
      <c r="D14" s="937">
        <v>137</v>
      </c>
      <c r="E14" s="937"/>
    </row>
    <row r="15" spans="1:6" ht="20.100000000000001" customHeight="1" x14ac:dyDescent="0.2">
      <c r="A15" s="1175" t="s">
        <v>693</v>
      </c>
      <c r="B15" s="937">
        <v>33</v>
      </c>
      <c r="C15" s="937"/>
      <c r="D15" s="937">
        <v>0</v>
      </c>
      <c r="E15" s="937"/>
    </row>
    <row r="16" spans="1:6" ht="20.100000000000001" customHeight="1" x14ac:dyDescent="0.2">
      <c r="A16" s="1175" t="s">
        <v>104</v>
      </c>
      <c r="B16" s="937">
        <v>31</v>
      </c>
      <c r="C16" s="937"/>
      <c r="D16" s="937">
        <v>0</v>
      </c>
      <c r="E16" s="937"/>
    </row>
    <row r="17" spans="1:5" ht="20.100000000000001" customHeight="1" x14ac:dyDescent="0.2">
      <c r="A17" s="1175" t="s">
        <v>694</v>
      </c>
      <c r="B17" s="937">
        <v>112</v>
      </c>
      <c r="C17" s="937"/>
      <c r="D17" s="937">
        <v>0</v>
      </c>
      <c r="E17" s="937"/>
    </row>
    <row r="18" spans="1:5" ht="20.100000000000001" customHeight="1" x14ac:dyDescent="0.2">
      <c r="A18" s="1176" t="s">
        <v>101</v>
      </c>
      <c r="B18" s="1154">
        <v>16</v>
      </c>
      <c r="C18" s="1154"/>
      <c r="D18" s="1154">
        <v>0</v>
      </c>
      <c r="E18" s="1154"/>
    </row>
    <row r="19" spans="1:5" ht="15.75" x14ac:dyDescent="0.25">
      <c r="A19" s="944"/>
      <c r="B19" s="944"/>
      <c r="C19" s="944"/>
      <c r="D19" s="944"/>
      <c r="E19" s="944"/>
    </row>
    <row r="20" spans="1:5" ht="15.75" x14ac:dyDescent="0.25">
      <c r="A20" s="944" t="s">
        <v>990</v>
      </c>
      <c r="B20" s="944"/>
      <c r="C20" s="944"/>
      <c r="D20" s="944"/>
      <c r="E20" s="944"/>
    </row>
    <row r="21" spans="1:5" ht="15.75" x14ac:dyDescent="0.2">
      <c r="A21" s="1642" t="s">
        <v>667</v>
      </c>
      <c r="B21" s="1642"/>
      <c r="C21" s="1642"/>
      <c r="D21" s="1642"/>
      <c r="E21" s="1642"/>
    </row>
  </sheetData>
  <mergeCells count="1">
    <mergeCell ref="A21:E21"/>
  </mergeCells>
  <printOptions horizontalCentered="1" verticalCentered="1"/>
  <pageMargins left="0.98425196850393704" right="0.39370078740157483" top="0.39370078740157483" bottom="0.39370078740157483" header="0" footer="0.19685039370078741"/>
  <pageSetup orientation="landscape" r:id="rId1"/>
  <headerFooter>
    <oddFooter>&amp;R315</oddFoot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F27"/>
  <sheetViews>
    <sheetView showGridLines="0" view="pageBreakPreview" zoomScaleSheetLayoutView="100" workbookViewId="0">
      <selection activeCell="I8" sqref="I8"/>
    </sheetView>
  </sheetViews>
  <sheetFormatPr baseColWidth="10" defaultColWidth="10.875" defaultRowHeight="15" x14ac:dyDescent="0.2"/>
  <cols>
    <col min="1" max="1" width="22.5" style="592" customWidth="1"/>
    <col min="2" max="2" width="5.625" style="592" customWidth="1"/>
    <col min="3" max="3" width="18.125" style="592" customWidth="1"/>
    <col min="4" max="4" width="5.625" style="592" customWidth="1"/>
    <col min="5" max="5" width="18.125" style="592" customWidth="1"/>
    <col min="6" max="6" width="5.625" style="592" customWidth="1"/>
    <col min="7" max="16384" width="10.875" style="592"/>
  </cols>
  <sheetData>
    <row r="1" spans="1:6" ht="18" x14ac:dyDescent="0.2">
      <c r="A1" s="1055" t="s">
        <v>695</v>
      </c>
      <c r="B1" s="599"/>
      <c r="C1" s="599"/>
      <c r="D1" s="599"/>
      <c r="E1" s="599"/>
      <c r="F1" s="1166" t="s">
        <v>988</v>
      </c>
    </row>
    <row r="2" spans="1:6" ht="18" x14ac:dyDescent="0.2">
      <c r="A2" s="1055" t="s">
        <v>697</v>
      </c>
      <c r="B2" s="599"/>
      <c r="C2" s="599"/>
      <c r="D2" s="599"/>
      <c r="E2" s="599"/>
      <c r="F2" s="1166"/>
    </row>
    <row r="3" spans="1:6" ht="18" x14ac:dyDescent="0.2">
      <c r="A3" s="1055" t="s">
        <v>698</v>
      </c>
      <c r="B3" s="599"/>
      <c r="C3" s="599"/>
      <c r="D3" s="599"/>
      <c r="E3" s="599"/>
      <c r="F3" s="599"/>
    </row>
    <row r="4" spans="1:6" ht="18" x14ac:dyDescent="0.25">
      <c r="A4" s="598" t="s">
        <v>514</v>
      </c>
      <c r="B4" s="599"/>
      <c r="C4" s="1057"/>
      <c r="D4" s="1057"/>
      <c r="E4" s="1057"/>
      <c r="F4" s="1057"/>
    </row>
    <row r="5" spans="1:6" ht="15.75" x14ac:dyDescent="0.2">
      <c r="A5" s="1046"/>
      <c r="B5" s="627"/>
      <c r="C5" s="627"/>
      <c r="D5" s="627"/>
      <c r="E5" s="627"/>
      <c r="F5" s="627"/>
    </row>
    <row r="6" spans="1:6" ht="35.1" customHeight="1" x14ac:dyDescent="0.2">
      <c r="A6" s="957" t="s">
        <v>690</v>
      </c>
      <c r="B6" s="957"/>
      <c r="C6" s="1172">
        <v>2013</v>
      </c>
      <c r="D6" s="1172"/>
      <c r="E6" s="1181">
        <v>2014</v>
      </c>
      <c r="F6" s="1177"/>
    </row>
    <row r="7" spans="1:6" ht="15.75" x14ac:dyDescent="0.2">
      <c r="A7" s="1182" t="s">
        <v>5</v>
      </c>
      <c r="B7" s="1178"/>
      <c r="C7" s="1178">
        <v>6939</v>
      </c>
      <c r="D7" s="1178"/>
      <c r="E7" s="1178">
        <f>SUM(E8:E23)</f>
        <v>7977</v>
      </c>
      <c r="F7" s="1178"/>
    </row>
    <row r="8" spans="1:6" ht="15.75" x14ac:dyDescent="0.2">
      <c r="A8" s="1183" t="s">
        <v>699</v>
      </c>
      <c r="B8" s="1173"/>
      <c r="C8" s="1173">
        <v>299</v>
      </c>
      <c r="D8" s="1173"/>
      <c r="E8" s="1173">
        <v>550</v>
      </c>
      <c r="F8" s="1173"/>
    </row>
    <row r="9" spans="1:6" ht="15.75" x14ac:dyDescent="0.2">
      <c r="A9" s="1184" t="s">
        <v>700</v>
      </c>
      <c r="B9" s="937"/>
      <c r="C9" s="937">
        <v>692</v>
      </c>
      <c r="D9" s="937"/>
      <c r="E9" s="937">
        <v>378</v>
      </c>
      <c r="F9" s="937"/>
    </row>
    <row r="10" spans="1:6" ht="15.75" x14ac:dyDescent="0.2">
      <c r="A10" s="1184" t="s">
        <v>701</v>
      </c>
      <c r="B10" s="937"/>
      <c r="C10" s="937">
        <v>1302</v>
      </c>
      <c r="D10" s="937"/>
      <c r="E10" s="937">
        <v>1403</v>
      </c>
      <c r="F10" s="937"/>
    </row>
    <row r="11" spans="1:6" ht="15.75" x14ac:dyDescent="0.2">
      <c r="A11" s="1184" t="s">
        <v>145</v>
      </c>
      <c r="B11" s="937"/>
      <c r="C11" s="937">
        <v>1707</v>
      </c>
      <c r="D11" s="937"/>
      <c r="E11" s="937">
        <v>1848</v>
      </c>
      <c r="F11" s="937"/>
    </row>
    <row r="12" spans="1:6" ht="15.75" x14ac:dyDescent="0.2">
      <c r="A12" s="1087" t="s">
        <v>702</v>
      </c>
      <c r="B12" s="937"/>
      <c r="C12" s="937">
        <v>193</v>
      </c>
      <c r="D12" s="937"/>
      <c r="E12" s="937">
        <v>240</v>
      </c>
      <c r="F12" s="937"/>
    </row>
    <row r="13" spans="1:6" ht="15.75" x14ac:dyDescent="0.2">
      <c r="A13" s="1087" t="s">
        <v>703</v>
      </c>
      <c r="B13" s="937"/>
      <c r="C13" s="937">
        <v>402</v>
      </c>
      <c r="D13" s="937"/>
      <c r="E13" s="937">
        <v>535</v>
      </c>
      <c r="F13" s="937"/>
    </row>
    <row r="14" spans="1:6" ht="15.75" x14ac:dyDescent="0.2">
      <c r="A14" s="1184" t="s">
        <v>704</v>
      </c>
      <c r="B14" s="937"/>
      <c r="C14" s="937">
        <v>65</v>
      </c>
      <c r="D14" s="937"/>
      <c r="E14" s="937">
        <v>83</v>
      </c>
      <c r="F14" s="937"/>
    </row>
    <row r="15" spans="1:6" ht="15.75" x14ac:dyDescent="0.2">
      <c r="A15" s="1087" t="s">
        <v>97</v>
      </c>
      <c r="B15" s="937"/>
      <c r="C15" s="937">
        <v>274</v>
      </c>
      <c r="D15" s="937"/>
      <c r="E15" s="937">
        <v>477</v>
      </c>
      <c r="F15" s="937"/>
    </row>
    <row r="16" spans="1:6" ht="15.95" customHeight="1" x14ac:dyDescent="0.2">
      <c r="A16" s="1087" t="s">
        <v>151</v>
      </c>
      <c r="B16" s="937"/>
      <c r="C16" s="937">
        <v>258</v>
      </c>
      <c r="D16" s="937"/>
      <c r="E16" s="937">
        <v>377</v>
      </c>
      <c r="F16" s="937"/>
    </row>
    <row r="17" spans="1:6" ht="15.75" x14ac:dyDescent="0.2">
      <c r="A17" s="1087" t="s">
        <v>705</v>
      </c>
      <c r="B17" s="937"/>
      <c r="C17" s="937">
        <v>79</v>
      </c>
      <c r="D17" s="937"/>
      <c r="E17" s="937">
        <v>269</v>
      </c>
      <c r="F17" s="937"/>
    </row>
    <row r="18" spans="1:6" ht="15.75" x14ac:dyDescent="0.2">
      <c r="A18" s="1087" t="s">
        <v>706</v>
      </c>
      <c r="B18" s="937"/>
      <c r="C18" s="937">
        <v>260</v>
      </c>
      <c r="D18" s="937"/>
      <c r="E18" s="937">
        <v>488</v>
      </c>
      <c r="F18" s="937"/>
    </row>
    <row r="19" spans="1:6" ht="15.75" x14ac:dyDescent="0.2">
      <c r="A19" s="1087" t="s">
        <v>108</v>
      </c>
      <c r="B19" s="937"/>
      <c r="C19" s="937">
        <v>131</v>
      </c>
      <c r="D19" s="937"/>
      <c r="E19" s="937">
        <v>195</v>
      </c>
      <c r="F19" s="937"/>
    </row>
    <row r="20" spans="1:6" ht="15.75" x14ac:dyDescent="0.2">
      <c r="A20" s="1087" t="s">
        <v>707</v>
      </c>
      <c r="B20" s="937"/>
      <c r="C20" s="937">
        <v>169</v>
      </c>
      <c r="D20" s="937"/>
      <c r="E20" s="937">
        <v>88</v>
      </c>
      <c r="F20" s="937"/>
    </row>
    <row r="21" spans="1:6" ht="15.75" x14ac:dyDescent="0.2">
      <c r="A21" s="1087" t="s">
        <v>104</v>
      </c>
      <c r="B21" s="937"/>
      <c r="C21" s="937">
        <v>740</v>
      </c>
      <c r="D21" s="937"/>
      <c r="E21" s="937">
        <v>471</v>
      </c>
      <c r="F21" s="937"/>
    </row>
    <row r="22" spans="1:6" ht="15.75" x14ac:dyDescent="0.2">
      <c r="A22" s="1087" t="s">
        <v>150</v>
      </c>
      <c r="B22" s="937"/>
      <c r="C22" s="1180">
        <v>270</v>
      </c>
      <c r="D22" s="1180"/>
      <c r="E22" s="937">
        <v>351</v>
      </c>
      <c r="F22" s="937"/>
    </row>
    <row r="23" spans="1:6" ht="15.75" x14ac:dyDescent="0.2">
      <c r="A23" s="1185" t="s">
        <v>154</v>
      </c>
      <c r="B23" s="1154"/>
      <c r="C23" s="1154">
        <v>98</v>
      </c>
      <c r="D23" s="1154"/>
      <c r="E23" s="1154">
        <v>224</v>
      </c>
      <c r="F23" s="1154"/>
    </row>
    <row r="24" spans="1:6" ht="15.75" x14ac:dyDescent="0.2">
      <c r="A24" s="1179"/>
      <c r="B24" s="937"/>
      <c r="C24" s="937"/>
      <c r="D24" s="937"/>
      <c r="E24" s="937"/>
      <c r="F24" s="937"/>
    </row>
    <row r="25" spans="1:6" ht="15.75" x14ac:dyDescent="0.25">
      <c r="A25" s="944" t="s">
        <v>987</v>
      </c>
      <c r="B25" s="944"/>
      <c r="C25" s="944"/>
      <c r="D25" s="944"/>
      <c r="E25" s="944"/>
    </row>
    <row r="26" spans="1:6" ht="18" customHeight="1" x14ac:dyDescent="0.2">
      <c r="A26" s="627" t="s">
        <v>667</v>
      </c>
      <c r="B26" s="627"/>
      <c r="C26" s="627"/>
      <c r="D26" s="627"/>
      <c r="E26" s="627"/>
      <c r="F26" s="627"/>
    </row>
    <row r="27" spans="1:6" ht="24" customHeight="1" x14ac:dyDescent="0.2">
      <c r="A27" s="585"/>
      <c r="B27" s="585"/>
      <c r="C27" s="585"/>
      <c r="D27" s="585"/>
      <c r="E27" s="585"/>
      <c r="F27" s="585"/>
    </row>
  </sheetData>
  <printOptions horizontalCentered="1" verticalCentered="1"/>
  <pageMargins left="0.98425196850393704" right="0.39370078740157483" top="0.39370078740157483" bottom="0.39370078740157483" header="0" footer="0.19685039370078741"/>
  <pageSetup orientation="landscape" r:id="rId1"/>
  <headerFooter>
    <oddFooter>&amp;R316</oddFoot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F23"/>
  <sheetViews>
    <sheetView showGridLines="0" view="pageBreakPreview" topLeftCell="A5" zoomScaleNormal="84" zoomScaleSheetLayoutView="100" zoomScalePageLayoutView="84" workbookViewId="0">
      <selection activeCell="I8" sqref="I8"/>
    </sheetView>
  </sheetViews>
  <sheetFormatPr baseColWidth="10" defaultColWidth="10.875" defaultRowHeight="15" x14ac:dyDescent="0.2"/>
  <cols>
    <col min="1" max="1" width="30.625" style="592" customWidth="1"/>
    <col min="2" max="2" width="5.625" style="592" customWidth="1"/>
    <col min="3" max="3" width="20.625" style="592" customWidth="1"/>
    <col min="4" max="4" width="5.625" style="592" customWidth="1"/>
    <col min="5" max="5" width="20.625" style="592" customWidth="1"/>
    <col min="6" max="6" width="5.625" style="592" customWidth="1"/>
    <col min="7" max="16384" width="10.875" style="592"/>
  </cols>
  <sheetData>
    <row r="1" spans="1:6" ht="18" x14ac:dyDescent="0.2">
      <c r="A1" s="1055" t="s">
        <v>695</v>
      </c>
      <c r="B1" s="599"/>
      <c r="C1" s="599"/>
      <c r="D1" s="599"/>
      <c r="E1" s="599"/>
      <c r="F1" s="1166" t="s">
        <v>989</v>
      </c>
    </row>
    <row r="2" spans="1:6" ht="18" x14ac:dyDescent="0.2">
      <c r="A2" s="1055" t="s">
        <v>697</v>
      </c>
      <c r="B2" s="599"/>
      <c r="C2" s="599"/>
      <c r="D2" s="599"/>
      <c r="E2" s="599"/>
      <c r="F2" s="1166"/>
    </row>
    <row r="3" spans="1:6" ht="18" x14ac:dyDescent="0.2">
      <c r="A3" s="1055" t="s">
        <v>709</v>
      </c>
      <c r="B3" s="599"/>
      <c r="C3" s="599"/>
      <c r="D3" s="599"/>
      <c r="E3" s="599"/>
      <c r="F3" s="599"/>
    </row>
    <row r="4" spans="1:6" ht="18" x14ac:dyDescent="0.25">
      <c r="A4" s="598" t="s">
        <v>514</v>
      </c>
      <c r="B4" s="1057"/>
      <c r="C4" s="1057"/>
      <c r="D4" s="1057"/>
      <c r="E4" s="1057"/>
      <c r="F4" s="1057"/>
    </row>
    <row r="5" spans="1:6" ht="15.75" x14ac:dyDescent="0.2">
      <c r="A5" s="1046"/>
      <c r="B5" s="627"/>
      <c r="C5" s="627"/>
      <c r="D5" s="627"/>
      <c r="E5" s="627"/>
      <c r="F5" s="627"/>
    </row>
    <row r="6" spans="1:6" ht="20.100000000000001" customHeight="1" x14ac:dyDescent="0.2">
      <c r="A6" s="957" t="s">
        <v>690</v>
      </c>
      <c r="B6" s="957"/>
      <c r="C6" s="1172">
        <v>2013</v>
      </c>
      <c r="D6" s="1172"/>
      <c r="E6" s="1172">
        <v>2014</v>
      </c>
      <c r="F6" s="1172"/>
    </row>
    <row r="7" spans="1:6" ht="17.100000000000001" customHeight="1" x14ac:dyDescent="0.2">
      <c r="A7" s="1135" t="s">
        <v>5</v>
      </c>
      <c r="B7" s="933"/>
      <c r="C7" s="933">
        <v>5522</v>
      </c>
      <c r="D7" s="933"/>
      <c r="E7" s="933">
        <f>SUM(E8:E19)</f>
        <v>6246</v>
      </c>
      <c r="F7" s="933"/>
    </row>
    <row r="8" spans="1:6" ht="17.100000000000001" customHeight="1" x14ac:dyDescent="0.2">
      <c r="A8" s="1186" t="s">
        <v>710</v>
      </c>
      <c r="B8" s="1173"/>
      <c r="C8" s="1173">
        <v>264</v>
      </c>
      <c r="D8" s="1173"/>
      <c r="E8" s="1173">
        <v>386</v>
      </c>
      <c r="F8" s="1173"/>
    </row>
    <row r="9" spans="1:6" ht="17.100000000000001" customHeight="1" x14ac:dyDescent="0.2">
      <c r="A9" s="1087" t="s">
        <v>711</v>
      </c>
      <c r="B9" s="937"/>
      <c r="C9" s="937">
        <v>138</v>
      </c>
      <c r="D9" s="937"/>
      <c r="E9" s="937">
        <v>451</v>
      </c>
      <c r="F9" s="937"/>
    </row>
    <row r="10" spans="1:6" ht="17.100000000000001" customHeight="1" x14ac:dyDescent="0.2">
      <c r="A10" s="1184" t="s">
        <v>693</v>
      </c>
      <c r="B10" s="937"/>
      <c r="C10" s="918">
        <v>1220</v>
      </c>
      <c r="D10" s="918"/>
      <c r="E10" s="937">
        <v>1041</v>
      </c>
      <c r="F10" s="937"/>
    </row>
    <row r="11" spans="1:6" ht="17.100000000000001" customHeight="1" x14ac:dyDescent="0.2">
      <c r="A11" s="1087" t="s">
        <v>712</v>
      </c>
      <c r="B11" s="937"/>
      <c r="C11" s="937">
        <v>108</v>
      </c>
      <c r="D11" s="937"/>
      <c r="E11" s="937">
        <v>102</v>
      </c>
      <c r="F11" s="937"/>
    </row>
    <row r="12" spans="1:6" ht="17.100000000000001" customHeight="1" x14ac:dyDescent="0.2">
      <c r="A12" s="1184" t="s">
        <v>107</v>
      </c>
      <c r="B12" s="937"/>
      <c r="C12" s="937">
        <v>466</v>
      </c>
      <c r="D12" s="937"/>
      <c r="E12" s="937">
        <v>660</v>
      </c>
      <c r="F12" s="937"/>
    </row>
    <row r="13" spans="1:6" ht="17.100000000000001" customHeight="1" x14ac:dyDescent="0.2">
      <c r="A13" s="1184" t="s">
        <v>713</v>
      </c>
      <c r="B13" s="937"/>
      <c r="C13" s="937">
        <v>1625</v>
      </c>
      <c r="D13" s="937"/>
      <c r="E13" s="937">
        <v>1238</v>
      </c>
      <c r="F13" s="937"/>
    </row>
    <row r="14" spans="1:6" ht="17.100000000000001" customHeight="1" x14ac:dyDescent="0.2">
      <c r="A14" s="1087" t="s">
        <v>714</v>
      </c>
      <c r="B14" s="937"/>
      <c r="C14" s="937">
        <v>190</v>
      </c>
      <c r="D14" s="937"/>
      <c r="E14" s="937">
        <v>375</v>
      </c>
      <c r="F14" s="937"/>
    </row>
    <row r="15" spans="1:6" ht="17.100000000000001" customHeight="1" x14ac:dyDescent="0.2">
      <c r="A15" s="1087" t="s">
        <v>800</v>
      </c>
      <c r="B15" s="937"/>
      <c r="C15" s="937">
        <v>247</v>
      </c>
      <c r="D15" s="937"/>
      <c r="E15" s="937">
        <v>212</v>
      </c>
      <c r="F15" s="937"/>
    </row>
    <row r="16" spans="1:6" ht="17.100000000000001" customHeight="1" x14ac:dyDescent="0.2">
      <c r="A16" s="1087" t="s">
        <v>715</v>
      </c>
      <c r="B16" s="937"/>
      <c r="C16" s="937">
        <v>325</v>
      </c>
      <c r="D16" s="937"/>
      <c r="E16" s="937">
        <v>610</v>
      </c>
      <c r="F16" s="937"/>
    </row>
    <row r="17" spans="1:6" ht="17.100000000000001" customHeight="1" x14ac:dyDescent="0.2">
      <c r="A17" s="1184" t="s">
        <v>101</v>
      </c>
      <c r="B17" s="937"/>
      <c r="C17" s="937">
        <v>564</v>
      </c>
      <c r="D17" s="937"/>
      <c r="E17" s="937">
        <v>386</v>
      </c>
      <c r="F17" s="937"/>
    </row>
    <row r="18" spans="1:6" ht="17.100000000000001" customHeight="1" x14ac:dyDescent="0.2">
      <c r="A18" s="1184" t="s">
        <v>716</v>
      </c>
      <c r="B18" s="918"/>
      <c r="C18" s="937">
        <v>280</v>
      </c>
      <c r="D18" s="937"/>
      <c r="E18" s="937">
        <v>718</v>
      </c>
      <c r="F18" s="937"/>
    </row>
    <row r="19" spans="1:6" ht="17.100000000000001" customHeight="1" x14ac:dyDescent="0.2">
      <c r="A19" s="1185" t="s">
        <v>717</v>
      </c>
      <c r="B19" s="1154"/>
      <c r="C19" s="1154">
        <v>95</v>
      </c>
      <c r="D19" s="1154"/>
      <c r="E19" s="1154">
        <v>67</v>
      </c>
      <c r="F19" s="1154"/>
    </row>
    <row r="20" spans="1:6" ht="18" customHeight="1" x14ac:dyDescent="0.2">
      <c r="A20" s="627"/>
      <c r="B20" s="627"/>
      <c r="C20" s="627"/>
      <c r="D20" s="627"/>
      <c r="E20" s="627"/>
      <c r="F20" s="627"/>
    </row>
    <row r="21" spans="1:6" ht="28.5" customHeight="1" x14ac:dyDescent="0.25">
      <c r="A21" s="1639" t="s">
        <v>991</v>
      </c>
      <c r="B21" s="1639"/>
      <c r="C21" s="1639"/>
      <c r="D21" s="1639"/>
      <c r="E21" s="1639"/>
      <c r="F21" s="1639"/>
    </row>
    <row r="22" spans="1:6" ht="15.75" customHeight="1" x14ac:dyDescent="0.2">
      <c r="A22" s="627" t="s">
        <v>667</v>
      </c>
      <c r="B22" s="627"/>
      <c r="C22" s="627"/>
      <c r="D22" s="627"/>
      <c r="E22" s="627"/>
      <c r="F22" s="627"/>
    </row>
    <row r="23" spans="1:6" ht="15.75" customHeight="1" x14ac:dyDescent="0.2">
      <c r="A23" s="627"/>
      <c r="B23" s="627"/>
      <c r="C23" s="627"/>
      <c r="D23" s="627"/>
      <c r="E23" s="627"/>
      <c r="F23" s="627"/>
    </row>
  </sheetData>
  <mergeCells count="1">
    <mergeCell ref="A21:F21"/>
  </mergeCells>
  <printOptions horizontalCentered="1" verticalCentered="1"/>
  <pageMargins left="0.98425196850393704" right="0.39370078740157483" top="0.39370078740157483" bottom="0.39370078740157483" header="0" footer="0.19685039370078741"/>
  <pageSetup orientation="landscape" r:id="rId1"/>
  <headerFooter>
    <oddFooter>&amp;L317</oddFoot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O36"/>
  <sheetViews>
    <sheetView showGridLines="0" view="pageBreakPreview" zoomScaleNormal="100" zoomScaleSheetLayoutView="100" workbookViewId="0">
      <selection activeCell="I8" sqref="I8"/>
    </sheetView>
  </sheetViews>
  <sheetFormatPr baseColWidth="10" defaultColWidth="8" defaultRowHeight="12.75" x14ac:dyDescent="0.2"/>
  <cols>
    <col min="1" max="1" width="26.875" style="464" customWidth="1"/>
    <col min="2" max="2" width="5" style="464" customWidth="1"/>
    <col min="3" max="3" width="18.125" style="464" customWidth="1"/>
    <col min="4" max="4" width="5" style="464" customWidth="1"/>
    <col min="5" max="5" width="18.125" style="464" customWidth="1"/>
    <col min="6" max="6" width="5" style="464" customWidth="1"/>
    <col min="7" max="7" width="18.125" style="464" customWidth="1"/>
    <col min="8" max="8" width="5" style="464" customWidth="1"/>
    <col min="9" max="16384" width="8" style="464"/>
  </cols>
  <sheetData>
    <row r="1" spans="1:15" ht="17.100000000000001" customHeight="1" x14ac:dyDescent="0.2">
      <c r="A1" s="478" t="s">
        <v>718</v>
      </c>
      <c r="B1" s="596"/>
      <c r="C1" s="596"/>
      <c r="D1" s="465"/>
      <c r="E1" s="596"/>
      <c r="F1" s="597"/>
      <c r="G1" s="596"/>
      <c r="H1" s="597" t="s">
        <v>992</v>
      </c>
    </row>
    <row r="2" spans="1:15" s="592" customFormat="1" ht="17.100000000000001" customHeight="1" x14ac:dyDescent="0.2">
      <c r="A2" s="598" t="s">
        <v>190</v>
      </c>
      <c r="B2" s="599"/>
      <c r="C2" s="599"/>
      <c r="D2" s="599"/>
      <c r="E2" s="599"/>
      <c r="F2" s="599"/>
      <c r="G2" s="599"/>
      <c r="H2" s="599"/>
      <c r="I2" s="591"/>
      <c r="J2" s="591"/>
    </row>
    <row r="3" spans="1:15" ht="15" customHeight="1" x14ac:dyDescent="0.2">
      <c r="A3" s="600"/>
      <c r="B3" s="600"/>
      <c r="C3" s="600"/>
      <c r="D3" s="600"/>
      <c r="E3" s="600"/>
      <c r="F3" s="600"/>
      <c r="G3" s="600"/>
      <c r="H3" s="600"/>
    </row>
    <row r="4" spans="1:15" ht="20.100000000000001" customHeight="1" x14ac:dyDescent="0.2">
      <c r="A4" s="1646" t="s">
        <v>719</v>
      </c>
      <c r="B4" s="1646"/>
      <c r="C4" s="601">
        <v>2012</v>
      </c>
      <c r="D4" s="601"/>
      <c r="E4" s="601">
        <v>2013</v>
      </c>
      <c r="F4" s="601"/>
      <c r="G4" s="601">
        <v>2014</v>
      </c>
      <c r="H4" s="601"/>
    </row>
    <row r="5" spans="1:15" ht="15" customHeight="1" x14ac:dyDescent="0.2">
      <c r="A5" s="602" t="s">
        <v>550</v>
      </c>
      <c r="B5" s="603"/>
      <c r="C5" s="604">
        <v>17669</v>
      </c>
      <c r="D5" s="604"/>
      <c r="E5" s="604">
        <v>18199</v>
      </c>
      <c r="F5" s="499"/>
      <c r="G5" s="605" t="s">
        <v>293</v>
      </c>
      <c r="H5" s="499"/>
    </row>
    <row r="6" spans="1:15" ht="15" customHeight="1" x14ac:dyDescent="0.2">
      <c r="A6" s="606" t="s">
        <v>694</v>
      </c>
      <c r="B6" s="607"/>
      <c r="C6" s="608">
        <v>603</v>
      </c>
      <c r="D6" s="608"/>
      <c r="E6" s="608">
        <v>605</v>
      </c>
      <c r="F6" s="503"/>
      <c r="G6" s="609">
        <v>613</v>
      </c>
      <c r="H6" s="503"/>
    </row>
    <row r="7" spans="1:15" ht="15" customHeight="1" x14ac:dyDescent="0.2">
      <c r="A7" s="606" t="s">
        <v>720</v>
      </c>
      <c r="B7" s="607"/>
      <c r="C7" s="609">
        <v>501</v>
      </c>
      <c r="D7" s="608"/>
      <c r="E7" s="609">
        <v>567</v>
      </c>
      <c r="F7" s="503"/>
      <c r="G7" s="609">
        <v>577</v>
      </c>
      <c r="H7" s="503"/>
    </row>
    <row r="8" spans="1:15" ht="15" customHeight="1" x14ac:dyDescent="0.2">
      <c r="A8" s="606" t="s">
        <v>721</v>
      </c>
      <c r="B8" s="607"/>
      <c r="C8" s="608">
        <v>682</v>
      </c>
      <c r="D8" s="608"/>
      <c r="E8" s="608">
        <v>696</v>
      </c>
      <c r="F8" s="503"/>
      <c r="G8" s="609">
        <v>704</v>
      </c>
      <c r="H8" s="503"/>
    </row>
    <row r="9" spans="1:15" ht="15" customHeight="1" x14ac:dyDescent="0.2">
      <c r="A9" s="610" t="s">
        <v>722</v>
      </c>
      <c r="B9" s="611"/>
      <c r="C9" s="612">
        <v>417</v>
      </c>
      <c r="D9" s="612"/>
      <c r="E9" s="612">
        <v>402</v>
      </c>
      <c r="F9" s="613"/>
      <c r="G9" s="614">
        <v>476</v>
      </c>
      <c r="H9" s="613"/>
    </row>
    <row r="10" spans="1:15" ht="15" customHeight="1" x14ac:dyDescent="0.2">
      <c r="A10" s="606" t="s">
        <v>723</v>
      </c>
      <c r="B10" s="607"/>
      <c r="C10" s="608">
        <v>552</v>
      </c>
      <c r="D10" s="608"/>
      <c r="E10" s="608">
        <v>582</v>
      </c>
      <c r="F10" s="503"/>
      <c r="G10" s="608">
        <v>652</v>
      </c>
      <c r="H10" s="503"/>
    </row>
    <row r="11" spans="1:15" ht="15" customHeight="1" x14ac:dyDescent="0.2">
      <c r="A11" s="606" t="s">
        <v>724</v>
      </c>
      <c r="B11" s="607"/>
      <c r="C11" s="608">
        <v>212</v>
      </c>
      <c r="D11" s="608"/>
      <c r="E11" s="608">
        <v>223</v>
      </c>
      <c r="F11" s="503"/>
      <c r="G11" s="608">
        <v>244</v>
      </c>
      <c r="H11" s="503"/>
    </row>
    <row r="12" spans="1:15" ht="15" customHeight="1" x14ac:dyDescent="0.2">
      <c r="A12" s="615" t="s">
        <v>725</v>
      </c>
      <c r="B12" s="616"/>
      <c r="C12" s="617">
        <v>309</v>
      </c>
      <c r="D12" s="617"/>
      <c r="E12" s="617">
        <v>323</v>
      </c>
      <c r="F12" s="507"/>
      <c r="G12" s="617">
        <v>351</v>
      </c>
      <c r="H12" s="507"/>
    </row>
    <row r="13" spans="1:15" ht="15" customHeight="1" x14ac:dyDescent="0.2">
      <c r="A13" s="607"/>
      <c r="B13" s="607"/>
      <c r="C13" s="608"/>
      <c r="D13" s="608"/>
      <c r="E13" s="608"/>
      <c r="F13" s="503"/>
      <c r="G13" s="608"/>
      <c r="H13" s="503"/>
    </row>
    <row r="14" spans="1:15" ht="15" customHeight="1" x14ac:dyDescent="0.2">
      <c r="A14" s="607" t="s">
        <v>294</v>
      </c>
      <c r="B14" s="607"/>
      <c r="C14" s="608"/>
      <c r="D14" s="608"/>
      <c r="E14" s="608"/>
      <c r="F14" s="503"/>
      <c r="G14" s="608"/>
      <c r="H14" s="503"/>
    </row>
    <row r="15" spans="1:15" ht="15" customHeight="1" x14ac:dyDescent="0.2">
      <c r="A15" s="1647" t="s">
        <v>726</v>
      </c>
      <c r="B15" s="1647"/>
      <c r="C15" s="1647"/>
      <c r="D15" s="1647"/>
      <c r="E15" s="1647"/>
      <c r="F15" s="1647"/>
      <c r="G15" s="1647"/>
      <c r="H15" s="1647"/>
      <c r="I15" s="660"/>
      <c r="J15" s="660"/>
      <c r="K15" s="660"/>
      <c r="L15" s="660"/>
      <c r="M15" s="660"/>
      <c r="N15" s="659"/>
      <c r="O15" s="659"/>
    </row>
    <row r="16" spans="1:15" ht="15" customHeight="1" x14ac:dyDescent="0.2">
      <c r="A16" s="958" t="s">
        <v>995</v>
      </c>
      <c r="B16" s="958"/>
      <c r="C16" s="958"/>
      <c r="D16" s="958"/>
      <c r="E16" s="958"/>
      <c r="F16" s="958"/>
      <c r="G16" s="958"/>
      <c r="H16" s="958"/>
      <c r="I16" s="660"/>
      <c r="J16" s="660"/>
      <c r="K16" s="660"/>
      <c r="L16" s="660"/>
      <c r="M16" s="660"/>
      <c r="N16" s="659"/>
      <c r="O16" s="659"/>
    </row>
    <row r="17" spans="1:15" ht="15" customHeight="1" x14ac:dyDescent="0.2">
      <c r="A17" s="1648" t="s">
        <v>728</v>
      </c>
      <c r="B17" s="1648"/>
      <c r="C17" s="1648"/>
      <c r="D17" s="1648"/>
      <c r="E17" s="1648"/>
      <c r="F17" s="1648"/>
      <c r="G17" s="1648"/>
      <c r="H17" s="1648"/>
      <c r="I17" s="661"/>
      <c r="J17" s="661"/>
      <c r="K17" s="661"/>
      <c r="L17" s="661"/>
      <c r="M17" s="661"/>
      <c r="N17" s="661"/>
      <c r="O17" s="661"/>
    </row>
    <row r="18" spans="1:15" ht="15" customHeight="1" x14ac:dyDescent="0.2">
      <c r="A18" s="619"/>
      <c r="B18" s="619"/>
      <c r="C18" s="619"/>
      <c r="D18" s="619"/>
      <c r="E18" s="619"/>
      <c r="F18" s="619"/>
      <c r="G18" s="619"/>
      <c r="H18" s="619"/>
    </row>
    <row r="19" spans="1:15" ht="15" customHeight="1" x14ac:dyDescent="0.2">
      <c r="A19" s="620"/>
      <c r="B19" s="620"/>
      <c r="C19" s="620"/>
      <c r="D19" s="620"/>
      <c r="E19" s="620"/>
      <c r="F19" s="620"/>
      <c r="G19" s="621"/>
    </row>
    <row r="20" spans="1:15" ht="17.100000000000001" customHeight="1" x14ac:dyDescent="0.2">
      <c r="A20" s="478" t="s">
        <v>729</v>
      </c>
      <c r="H20" s="597" t="s">
        <v>993</v>
      </c>
    </row>
    <row r="21" spans="1:15" ht="17.100000000000001" customHeight="1" x14ac:dyDescent="0.2">
      <c r="A21" s="598" t="s">
        <v>190</v>
      </c>
    </row>
    <row r="22" spans="1:15" ht="15" customHeight="1" x14ac:dyDescent="0.2"/>
    <row r="23" spans="1:15" ht="20.100000000000001" customHeight="1" x14ac:dyDescent="0.2">
      <c r="A23" s="622" t="s">
        <v>719</v>
      </c>
      <c r="B23" s="601"/>
      <c r="C23" s="601">
        <v>2012</v>
      </c>
      <c r="D23" s="601"/>
      <c r="E23" s="601">
        <v>2013</v>
      </c>
      <c r="F23" s="601"/>
      <c r="G23" s="601">
        <v>2014</v>
      </c>
      <c r="H23" s="601"/>
    </row>
    <row r="24" spans="1:15" ht="15" customHeight="1" x14ac:dyDescent="0.2">
      <c r="A24" s="606" t="s">
        <v>550</v>
      </c>
      <c r="B24" s="623"/>
      <c r="C24" s="604">
        <v>660546</v>
      </c>
      <c r="D24" s="604"/>
      <c r="E24" s="604">
        <v>672296</v>
      </c>
      <c r="F24" s="604"/>
      <c r="G24" s="604">
        <v>705102</v>
      </c>
      <c r="H24" s="604"/>
    </row>
    <row r="25" spans="1:15" ht="15" customHeight="1" x14ac:dyDescent="0.2">
      <c r="A25" s="606" t="s">
        <v>694</v>
      </c>
      <c r="B25" s="623"/>
      <c r="C25" s="608">
        <v>49194</v>
      </c>
      <c r="D25" s="608"/>
      <c r="E25" s="608">
        <v>48844</v>
      </c>
      <c r="F25" s="608"/>
      <c r="G25" s="608">
        <v>50190</v>
      </c>
      <c r="H25" s="608"/>
    </row>
    <row r="26" spans="1:15" ht="15" customHeight="1" x14ac:dyDescent="0.2">
      <c r="A26" s="606" t="s">
        <v>720</v>
      </c>
      <c r="B26" s="623"/>
      <c r="C26" s="609">
        <v>9743</v>
      </c>
      <c r="D26" s="609"/>
      <c r="E26" s="608">
        <v>11383</v>
      </c>
      <c r="F26" s="609"/>
      <c r="G26" s="608">
        <v>12468</v>
      </c>
      <c r="H26" s="609"/>
    </row>
    <row r="27" spans="1:15" ht="15" customHeight="1" x14ac:dyDescent="0.2">
      <c r="A27" s="606" t="s">
        <v>721</v>
      </c>
      <c r="B27" s="623"/>
      <c r="C27" s="608">
        <v>23570</v>
      </c>
      <c r="D27" s="608"/>
      <c r="E27" s="608">
        <v>23670</v>
      </c>
      <c r="F27" s="608"/>
      <c r="G27" s="608">
        <v>23844</v>
      </c>
      <c r="H27" s="608"/>
    </row>
    <row r="28" spans="1:15" ht="15" customHeight="1" x14ac:dyDescent="0.2">
      <c r="A28" s="610" t="s">
        <v>722</v>
      </c>
      <c r="B28" s="611"/>
      <c r="C28" s="612">
        <v>9185</v>
      </c>
      <c r="D28" s="612"/>
      <c r="E28" s="612">
        <v>9495</v>
      </c>
      <c r="F28" s="612"/>
      <c r="G28" s="614">
        <v>11606</v>
      </c>
      <c r="H28" s="612"/>
    </row>
    <row r="29" spans="1:15" ht="15" customHeight="1" x14ac:dyDescent="0.2">
      <c r="A29" s="606" t="s">
        <v>723</v>
      </c>
      <c r="B29" s="623"/>
      <c r="C29" s="608">
        <v>16576</v>
      </c>
      <c r="D29" s="608"/>
      <c r="E29" s="608">
        <v>17244</v>
      </c>
      <c r="F29" s="608"/>
      <c r="G29" s="608">
        <v>19169</v>
      </c>
      <c r="H29" s="608"/>
    </row>
    <row r="30" spans="1:15" ht="15" customHeight="1" x14ac:dyDescent="0.2">
      <c r="A30" s="606" t="s">
        <v>724</v>
      </c>
      <c r="B30" s="623"/>
      <c r="C30" s="608">
        <v>3809</v>
      </c>
      <c r="D30" s="608"/>
      <c r="E30" s="608">
        <v>3952</v>
      </c>
      <c r="F30" s="608"/>
      <c r="G30" s="608">
        <v>4222</v>
      </c>
      <c r="H30" s="608"/>
    </row>
    <row r="31" spans="1:15" ht="15" customHeight="1" x14ac:dyDescent="0.2">
      <c r="A31" s="615" t="s">
        <v>725</v>
      </c>
      <c r="B31" s="624"/>
      <c r="C31" s="617">
        <v>10810</v>
      </c>
      <c r="D31" s="617"/>
      <c r="E31" s="617">
        <v>11424</v>
      </c>
      <c r="F31" s="617"/>
      <c r="G31" s="617">
        <v>12824</v>
      </c>
      <c r="H31" s="617"/>
    </row>
    <row r="32" spans="1:15" ht="15" customHeight="1" x14ac:dyDescent="0.2"/>
    <row r="33" spans="1:15" ht="15" customHeight="1" x14ac:dyDescent="0.2">
      <c r="A33" s="1647" t="s">
        <v>726</v>
      </c>
      <c r="B33" s="1647"/>
      <c r="C33" s="1647"/>
      <c r="D33" s="1647"/>
      <c r="E33" s="1647"/>
      <c r="F33" s="1647"/>
      <c r="G33" s="1647"/>
      <c r="H33" s="1647"/>
      <c r="I33" s="660"/>
      <c r="J33" s="660"/>
      <c r="K33" s="660"/>
      <c r="L33" s="660"/>
      <c r="M33" s="660"/>
      <c r="N33" s="659"/>
      <c r="O33" s="659"/>
    </row>
    <row r="34" spans="1:15" ht="15" customHeight="1" x14ac:dyDescent="0.2">
      <c r="A34" s="958" t="s">
        <v>995</v>
      </c>
      <c r="B34" s="958"/>
      <c r="C34" s="958"/>
      <c r="D34" s="958"/>
      <c r="E34" s="958"/>
      <c r="F34" s="958"/>
      <c r="G34" s="958"/>
      <c r="H34" s="958"/>
      <c r="I34" s="660"/>
      <c r="J34" s="660"/>
      <c r="K34" s="660"/>
      <c r="L34" s="660"/>
      <c r="M34" s="660"/>
      <c r="N34" s="659"/>
      <c r="O34" s="659"/>
    </row>
    <row r="35" spans="1:15" ht="15" customHeight="1" x14ac:dyDescent="0.2">
      <c r="A35" s="1648" t="s">
        <v>728</v>
      </c>
      <c r="B35" s="1648"/>
      <c r="C35" s="1648"/>
      <c r="D35" s="1648"/>
      <c r="E35" s="1648"/>
      <c r="F35" s="1648"/>
      <c r="G35" s="1648"/>
      <c r="H35" s="1648"/>
      <c r="I35" s="661"/>
      <c r="J35" s="661"/>
      <c r="K35" s="661"/>
      <c r="L35" s="661"/>
      <c r="M35" s="661"/>
      <c r="N35" s="661"/>
      <c r="O35" s="661"/>
    </row>
    <row r="36" spans="1:15" x14ac:dyDescent="0.2">
      <c r="A36" s="1187"/>
    </row>
  </sheetData>
  <mergeCells count="5">
    <mergeCell ref="A4:B4"/>
    <mergeCell ref="A15:H15"/>
    <mergeCell ref="A17:H17"/>
    <mergeCell ref="A33:H33"/>
    <mergeCell ref="A35:H35"/>
  </mergeCells>
  <printOptions horizontalCentered="1" verticalCentered="1"/>
  <pageMargins left="0.98425196850393704" right="0.39370078740157483" top="0.39370078740157483" bottom="0.39370078740157483" header="0" footer="0.19685039370078741"/>
  <pageSetup orientation="landscape" r:id="rId1"/>
  <headerFooter>
    <oddFooter>&amp;R318</oddFoot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AE48"/>
  <sheetViews>
    <sheetView showGridLines="0" view="pageBreakPreview" zoomScaleNormal="100" zoomScaleSheetLayoutView="100" workbookViewId="0">
      <selection activeCell="I8" sqref="I8"/>
    </sheetView>
  </sheetViews>
  <sheetFormatPr baseColWidth="10" defaultColWidth="8" defaultRowHeight="12.75" x14ac:dyDescent="0.2"/>
  <cols>
    <col min="1" max="1" width="22.5" style="464" customWidth="1"/>
    <col min="2" max="2" width="3.25" style="464" customWidth="1"/>
    <col min="3" max="3" width="13.75" style="464" customWidth="1"/>
    <col min="4" max="4" width="3.25" style="464" customWidth="1"/>
    <col min="5" max="5" width="13.75" style="464" customWidth="1"/>
    <col min="6" max="6" width="3.25" style="464" customWidth="1"/>
    <col min="7" max="7" width="13.75" style="464" customWidth="1"/>
    <col min="8" max="9" width="3.25" style="464" customWidth="1"/>
    <col min="10" max="10" width="13.75" style="464" customWidth="1"/>
    <col min="11" max="11" width="3.25" style="464" customWidth="1"/>
    <col min="12" max="12" width="13.75" style="464" customWidth="1"/>
    <col min="13" max="13" width="3.25" style="464" customWidth="1"/>
    <col min="14" max="14" width="13.75" style="464" customWidth="1"/>
    <col min="15" max="15" width="3.25" style="464" customWidth="1"/>
    <col min="16" max="16384" width="8" style="464"/>
  </cols>
  <sheetData>
    <row r="1" spans="1:31" ht="15" customHeight="1" x14ac:dyDescent="0.2">
      <c r="A1" s="478" t="s">
        <v>731</v>
      </c>
      <c r="B1" s="600"/>
      <c r="C1" s="600"/>
      <c r="D1" s="600"/>
      <c r="E1" s="600"/>
      <c r="F1" s="600"/>
      <c r="G1" s="600"/>
      <c r="H1" s="600"/>
      <c r="I1" s="600"/>
      <c r="J1" s="600"/>
      <c r="K1" s="600"/>
      <c r="L1" s="1649"/>
      <c r="M1" s="1649"/>
      <c r="N1" s="625"/>
      <c r="O1" s="961" t="s">
        <v>994</v>
      </c>
    </row>
    <row r="2" spans="1:31" ht="18" customHeight="1" x14ac:dyDescent="0.2">
      <c r="A2" s="478" t="s">
        <v>732</v>
      </c>
      <c r="B2" s="600"/>
      <c r="C2" s="600"/>
      <c r="D2" s="600"/>
      <c r="E2" s="600"/>
      <c r="F2" s="600"/>
      <c r="G2" s="600"/>
      <c r="H2" s="600"/>
      <c r="I2" s="600"/>
      <c r="J2" s="600"/>
      <c r="K2" s="600"/>
      <c r="L2" s="626"/>
      <c r="M2" s="600"/>
      <c r="N2" s="626"/>
      <c r="O2" s="600"/>
    </row>
    <row r="3" spans="1:31" s="592" customFormat="1" ht="15" customHeight="1" x14ac:dyDescent="0.2">
      <c r="A3" s="598" t="s">
        <v>190</v>
      </c>
      <c r="B3" s="627"/>
      <c r="C3" s="627"/>
      <c r="D3" s="627"/>
      <c r="E3" s="627"/>
      <c r="F3" s="627"/>
      <c r="G3" s="627"/>
      <c r="H3" s="627"/>
      <c r="I3" s="627"/>
      <c r="J3" s="627"/>
      <c r="K3" s="627"/>
      <c r="L3" s="627"/>
      <c r="M3" s="627"/>
      <c r="N3" s="627"/>
      <c r="O3" s="627"/>
      <c r="P3" s="591"/>
      <c r="Q3" s="591"/>
      <c r="R3" s="591"/>
      <c r="S3" s="591"/>
      <c r="T3" s="591"/>
      <c r="U3" s="591"/>
      <c r="V3" s="591"/>
      <c r="W3" s="591"/>
      <c r="X3" s="591"/>
      <c r="Y3" s="591"/>
      <c r="Z3" s="591"/>
      <c r="AA3" s="591"/>
      <c r="AB3" s="591"/>
      <c r="AC3" s="591"/>
      <c r="AD3" s="591"/>
      <c r="AE3" s="591"/>
    </row>
    <row r="4" spans="1:31" ht="15" customHeight="1" x14ac:dyDescent="0.2">
      <c r="A4" s="600"/>
      <c r="B4" s="600"/>
      <c r="C4" s="600"/>
      <c r="D4" s="600"/>
      <c r="E4" s="600"/>
      <c r="F4" s="600"/>
      <c r="G4" s="600"/>
      <c r="H4" s="600"/>
      <c r="I4" s="600"/>
      <c r="J4" s="600"/>
      <c r="K4" s="600"/>
      <c r="L4" s="600"/>
      <c r="M4" s="600"/>
      <c r="N4" s="600"/>
      <c r="O4" s="600"/>
    </row>
    <row r="5" spans="1:31" ht="20.100000000000001" customHeight="1" x14ac:dyDescent="0.2">
      <c r="A5" s="1650" t="s">
        <v>719</v>
      </c>
      <c r="B5" s="1646" t="s">
        <v>552</v>
      </c>
      <c r="C5" s="1646"/>
      <c r="D5" s="1646"/>
      <c r="E5" s="1646"/>
      <c r="F5" s="1646"/>
      <c r="G5" s="1646"/>
      <c r="H5" s="1646"/>
      <c r="I5" s="628"/>
      <c r="J5" s="1646" t="s">
        <v>384</v>
      </c>
      <c r="K5" s="1646"/>
      <c r="L5" s="1646"/>
      <c r="M5" s="1646"/>
      <c r="N5" s="1646"/>
      <c r="O5" s="1646"/>
    </row>
    <row r="6" spans="1:31" ht="20.100000000000001" customHeight="1" x14ac:dyDescent="0.2">
      <c r="A6" s="1651"/>
      <c r="B6" s="601"/>
      <c r="C6" s="601">
        <v>2012</v>
      </c>
      <c r="D6" s="601"/>
      <c r="E6" s="601">
        <v>2013</v>
      </c>
      <c r="F6" s="601"/>
      <c r="G6" s="601">
        <v>2014</v>
      </c>
      <c r="H6" s="601"/>
      <c r="I6" s="629"/>
      <c r="J6" s="601">
        <v>2012</v>
      </c>
      <c r="K6" s="601"/>
      <c r="L6" s="601">
        <v>2013</v>
      </c>
      <c r="M6" s="601"/>
      <c r="N6" s="601">
        <v>2014</v>
      </c>
      <c r="O6" s="601"/>
    </row>
    <row r="7" spans="1:31" ht="15" customHeight="1" x14ac:dyDescent="0.2">
      <c r="A7" s="630" t="s">
        <v>550</v>
      </c>
      <c r="B7" s="631"/>
      <c r="C7" s="631">
        <v>17669</v>
      </c>
      <c r="D7" s="631"/>
      <c r="E7" s="631">
        <v>18199</v>
      </c>
      <c r="F7" s="631"/>
      <c r="G7" s="631" t="s">
        <v>293</v>
      </c>
      <c r="H7" s="631"/>
      <c r="I7" s="631"/>
      <c r="J7" s="631">
        <v>100</v>
      </c>
      <c r="K7" s="631"/>
      <c r="L7" s="631">
        <v>100</v>
      </c>
      <c r="M7" s="632"/>
      <c r="N7" s="633" t="s">
        <v>293</v>
      </c>
      <c r="O7" s="632"/>
    </row>
    <row r="8" spans="1:31" ht="15" customHeight="1" x14ac:dyDescent="0.2">
      <c r="A8" s="634" t="s">
        <v>721</v>
      </c>
      <c r="B8" s="633"/>
      <c r="C8" s="633">
        <v>682</v>
      </c>
      <c r="D8" s="633"/>
      <c r="E8" s="633">
        <v>696</v>
      </c>
      <c r="F8" s="633"/>
      <c r="G8" s="633">
        <v>704</v>
      </c>
      <c r="H8" s="633"/>
      <c r="I8" s="633"/>
      <c r="J8" s="633">
        <v>3.8598675646612715</v>
      </c>
      <c r="K8" s="633"/>
      <c r="L8" s="633">
        <v>3.8</v>
      </c>
      <c r="M8" s="635"/>
      <c r="N8" s="633" t="s">
        <v>293</v>
      </c>
      <c r="O8" s="635"/>
    </row>
    <row r="9" spans="1:31" ht="15" customHeight="1" x14ac:dyDescent="0.2">
      <c r="A9" s="634" t="s">
        <v>694</v>
      </c>
      <c r="B9" s="633"/>
      <c r="C9" s="633">
        <v>603</v>
      </c>
      <c r="D9" s="633"/>
      <c r="E9" s="633">
        <v>605</v>
      </c>
      <c r="F9" s="633"/>
      <c r="G9" s="609">
        <v>613</v>
      </c>
      <c r="H9" s="633"/>
      <c r="I9" s="633"/>
      <c r="J9" s="633">
        <v>3.4127568057049071</v>
      </c>
      <c r="K9" s="633"/>
      <c r="L9" s="633">
        <v>3.3</v>
      </c>
      <c r="M9" s="635"/>
      <c r="N9" s="633" t="s">
        <v>293</v>
      </c>
      <c r="O9" s="635"/>
    </row>
    <row r="10" spans="1:31" ht="15" customHeight="1" x14ac:dyDescent="0.2">
      <c r="A10" s="634" t="s">
        <v>723</v>
      </c>
      <c r="B10" s="633"/>
      <c r="C10" s="633">
        <v>552</v>
      </c>
      <c r="D10" s="633"/>
      <c r="E10" s="633">
        <v>582</v>
      </c>
      <c r="F10" s="633"/>
      <c r="G10" s="633">
        <v>652</v>
      </c>
      <c r="H10" s="633"/>
      <c r="I10" s="633"/>
      <c r="J10" s="633">
        <v>3.1241156828343426</v>
      </c>
      <c r="K10" s="633"/>
      <c r="L10" s="633">
        <v>3.2</v>
      </c>
      <c r="M10" s="635"/>
      <c r="N10" s="633" t="s">
        <v>293</v>
      </c>
      <c r="O10" s="635"/>
    </row>
    <row r="11" spans="1:31" ht="15" customHeight="1" x14ac:dyDescent="0.2">
      <c r="A11" s="634" t="s">
        <v>720</v>
      </c>
      <c r="B11" s="636"/>
      <c r="C11" s="636">
        <v>501</v>
      </c>
      <c r="D11" s="636"/>
      <c r="E11" s="636">
        <v>567</v>
      </c>
      <c r="F11" s="636"/>
      <c r="G11" s="636">
        <v>577</v>
      </c>
      <c r="H11" s="636"/>
      <c r="I11" s="636"/>
      <c r="J11" s="636">
        <v>2.8354745599637785</v>
      </c>
      <c r="K11" s="636"/>
      <c r="L11" s="636">
        <v>3.1</v>
      </c>
      <c r="M11" s="635"/>
      <c r="N11" s="633" t="s">
        <v>293</v>
      </c>
      <c r="O11" s="635"/>
    </row>
    <row r="12" spans="1:31" ht="15" customHeight="1" x14ac:dyDescent="0.2">
      <c r="A12" s="637" t="s">
        <v>722</v>
      </c>
      <c r="B12" s="638"/>
      <c r="C12" s="638">
        <v>417</v>
      </c>
      <c r="D12" s="638"/>
      <c r="E12" s="638">
        <v>402</v>
      </c>
      <c r="F12" s="638"/>
      <c r="G12" s="639">
        <v>476</v>
      </c>
      <c r="H12" s="639"/>
      <c r="I12" s="639"/>
      <c r="J12" s="639">
        <v>2.3600656517063787</v>
      </c>
      <c r="K12" s="639"/>
      <c r="L12" s="639">
        <v>2.2000000000000002</v>
      </c>
      <c r="M12" s="635"/>
      <c r="N12" s="633" t="s">
        <v>293</v>
      </c>
      <c r="O12" s="635"/>
    </row>
    <row r="13" spans="1:31" ht="15" customHeight="1" x14ac:dyDescent="0.2">
      <c r="A13" s="634" t="s">
        <v>725</v>
      </c>
      <c r="B13" s="636"/>
      <c r="C13" s="636">
        <v>309</v>
      </c>
      <c r="D13" s="636"/>
      <c r="E13" s="636">
        <v>323</v>
      </c>
      <c r="F13" s="636"/>
      <c r="G13" s="636">
        <v>351</v>
      </c>
      <c r="H13" s="636"/>
      <c r="I13" s="636"/>
      <c r="J13" s="636">
        <v>1.748825626804007</v>
      </c>
      <c r="K13" s="636"/>
      <c r="L13" s="636">
        <v>1.8</v>
      </c>
      <c r="M13" s="635"/>
      <c r="N13" s="633" t="s">
        <v>293</v>
      </c>
      <c r="O13" s="635"/>
    </row>
    <row r="14" spans="1:31" ht="15" customHeight="1" x14ac:dyDescent="0.2">
      <c r="A14" s="640" t="s">
        <v>724</v>
      </c>
      <c r="B14" s="641"/>
      <c r="C14" s="641">
        <v>212</v>
      </c>
      <c r="D14" s="641"/>
      <c r="E14" s="641">
        <v>223</v>
      </c>
      <c r="F14" s="641"/>
      <c r="G14" s="641">
        <v>244</v>
      </c>
      <c r="H14" s="641"/>
      <c r="I14" s="641"/>
      <c r="J14" s="641">
        <v>1.1998415303639143</v>
      </c>
      <c r="K14" s="641"/>
      <c r="L14" s="641">
        <v>1.2</v>
      </c>
      <c r="M14" s="642"/>
      <c r="N14" s="643" t="s">
        <v>293</v>
      </c>
      <c r="O14" s="642"/>
    </row>
    <row r="15" spans="1:31" ht="15" customHeight="1" x14ac:dyDescent="0.2">
      <c r="A15" s="644"/>
      <c r="B15" s="645"/>
      <c r="C15" s="645"/>
      <c r="D15" s="645"/>
      <c r="E15" s="645"/>
      <c r="F15" s="645"/>
      <c r="G15" s="645"/>
      <c r="H15" s="645"/>
      <c r="I15" s="645"/>
      <c r="J15" s="645"/>
      <c r="K15" s="645"/>
      <c r="L15" s="645"/>
      <c r="M15" s="646"/>
      <c r="N15" s="645"/>
      <c r="O15" s="646"/>
    </row>
    <row r="16" spans="1:31" ht="15" customHeight="1" x14ac:dyDescent="0.2">
      <c r="A16" s="607" t="s">
        <v>294</v>
      </c>
      <c r="B16" s="607"/>
      <c r="C16" s="608"/>
      <c r="D16" s="608"/>
      <c r="E16" s="608"/>
      <c r="F16" s="503"/>
      <c r="G16" s="608"/>
      <c r="H16" s="503"/>
    </row>
    <row r="17" spans="1:16" ht="15" customHeight="1" x14ac:dyDescent="0.2">
      <c r="A17" s="1647" t="s">
        <v>726</v>
      </c>
      <c r="B17" s="1647"/>
      <c r="C17" s="1647"/>
      <c r="D17" s="1647"/>
      <c r="E17" s="1647"/>
      <c r="F17" s="1647"/>
      <c r="G17" s="1647"/>
      <c r="H17" s="1647"/>
      <c r="I17" s="660"/>
      <c r="J17" s="660"/>
      <c r="K17" s="660"/>
      <c r="L17" s="660"/>
      <c r="M17" s="660"/>
      <c r="N17" s="659"/>
      <c r="O17" s="659"/>
    </row>
    <row r="18" spans="1:16" ht="15" customHeight="1" x14ac:dyDescent="0.2">
      <c r="A18" s="958" t="s">
        <v>995</v>
      </c>
      <c r="B18" s="958"/>
      <c r="C18" s="958"/>
      <c r="D18" s="958"/>
      <c r="E18" s="958"/>
      <c r="F18" s="958"/>
      <c r="G18" s="958"/>
      <c r="H18" s="958"/>
      <c r="I18" s="660"/>
      <c r="J18" s="660"/>
      <c r="K18" s="660"/>
      <c r="L18" s="660"/>
      <c r="M18" s="660"/>
      <c r="N18" s="659"/>
      <c r="O18" s="659"/>
    </row>
    <row r="19" spans="1:16" ht="15" customHeight="1" x14ac:dyDescent="0.2">
      <c r="A19" s="1648" t="s">
        <v>728</v>
      </c>
      <c r="B19" s="1648"/>
      <c r="C19" s="1648"/>
      <c r="D19" s="1648"/>
      <c r="E19" s="1648"/>
      <c r="F19" s="1648"/>
      <c r="G19" s="1648"/>
      <c r="H19" s="1648"/>
      <c r="I19" s="661"/>
      <c r="J19" s="661"/>
      <c r="K19" s="661"/>
      <c r="L19" s="661"/>
      <c r="M19" s="661"/>
      <c r="N19" s="661"/>
      <c r="O19" s="661"/>
    </row>
    <row r="20" spans="1:16" ht="15" customHeight="1" x14ac:dyDescent="0.2">
      <c r="A20" s="959"/>
      <c r="B20" s="959"/>
      <c r="C20" s="959"/>
      <c r="D20" s="959"/>
      <c r="E20" s="959"/>
      <c r="F20" s="959"/>
      <c r="G20" s="959"/>
      <c r="H20" s="959"/>
    </row>
    <row r="21" spans="1:16" ht="15" customHeight="1" x14ac:dyDescent="0.2">
      <c r="A21" s="619"/>
      <c r="B21" s="619"/>
      <c r="C21" s="619"/>
      <c r="D21" s="619"/>
      <c r="E21" s="619"/>
      <c r="F21" s="619"/>
      <c r="G21" s="619"/>
      <c r="H21" s="619"/>
      <c r="I21" s="620"/>
      <c r="J21" s="620"/>
      <c r="K21" s="620"/>
      <c r="L21" s="620"/>
      <c r="M21" s="620"/>
      <c r="N21" s="620"/>
      <c r="O21" s="620"/>
    </row>
    <row r="22" spans="1:16" ht="15" customHeight="1" x14ac:dyDescent="0.2"/>
    <row r="23" spans="1:16" ht="15" customHeight="1" x14ac:dyDescent="0.25">
      <c r="A23" s="478" t="s">
        <v>733</v>
      </c>
      <c r="O23" s="357" t="s">
        <v>996</v>
      </c>
    </row>
    <row r="24" spans="1:16" ht="18" customHeight="1" x14ac:dyDescent="0.2">
      <c r="A24" s="478" t="s">
        <v>732</v>
      </c>
    </row>
    <row r="25" spans="1:16" ht="15" customHeight="1" x14ac:dyDescent="0.2">
      <c r="A25" s="478" t="s">
        <v>190</v>
      </c>
    </row>
    <row r="26" spans="1:16" ht="15" customHeight="1" x14ac:dyDescent="0.2"/>
    <row r="27" spans="1:16" ht="20.100000000000001" customHeight="1" x14ac:dyDescent="0.2">
      <c r="A27" s="1646" t="s">
        <v>719</v>
      </c>
      <c r="B27" s="622"/>
      <c r="C27" s="1646" t="s">
        <v>552</v>
      </c>
      <c r="D27" s="1646"/>
      <c r="E27" s="1646"/>
      <c r="F27" s="1646"/>
      <c r="G27" s="1646"/>
      <c r="H27" s="1646"/>
      <c r="I27" s="628"/>
      <c r="J27" s="1646" t="s">
        <v>384</v>
      </c>
      <c r="K27" s="1646"/>
      <c r="L27" s="1646"/>
      <c r="M27" s="1646"/>
      <c r="N27" s="1646"/>
      <c r="O27" s="1646"/>
    </row>
    <row r="28" spans="1:16" ht="20.100000000000001" customHeight="1" x14ac:dyDescent="0.2">
      <c r="A28" s="1646"/>
      <c r="B28" s="601"/>
      <c r="C28" s="601">
        <v>2012</v>
      </c>
      <c r="D28" s="601"/>
      <c r="E28" s="1646">
        <v>2013</v>
      </c>
      <c r="F28" s="1646"/>
      <c r="G28" s="601">
        <v>2014</v>
      </c>
      <c r="H28" s="601"/>
      <c r="I28" s="629"/>
      <c r="J28" s="601">
        <v>2012</v>
      </c>
      <c r="K28" s="601"/>
      <c r="L28" s="601">
        <v>2013</v>
      </c>
      <c r="M28" s="601"/>
      <c r="N28" s="601">
        <v>2014</v>
      </c>
      <c r="O28" s="601"/>
    </row>
    <row r="29" spans="1:16" ht="15" customHeight="1" x14ac:dyDescent="0.25">
      <c r="A29" s="630" t="s">
        <v>550</v>
      </c>
      <c r="B29" s="477"/>
      <c r="C29" s="648">
        <v>660546</v>
      </c>
      <c r="D29" s="648"/>
      <c r="E29" s="648">
        <v>672296</v>
      </c>
      <c r="F29" s="648"/>
      <c r="G29" s="648">
        <v>705102</v>
      </c>
      <c r="H29" s="648"/>
      <c r="I29" s="631"/>
      <c r="J29" s="648">
        <v>100</v>
      </c>
      <c r="K29" s="648"/>
      <c r="L29" s="648">
        <v>100</v>
      </c>
      <c r="M29" s="632"/>
      <c r="N29" s="631">
        <v>100</v>
      </c>
      <c r="O29" s="632"/>
    </row>
    <row r="30" spans="1:16" ht="15" customHeight="1" x14ac:dyDescent="0.25">
      <c r="A30" s="634" t="s">
        <v>694</v>
      </c>
      <c r="B30" s="477"/>
      <c r="C30" s="649">
        <v>49194</v>
      </c>
      <c r="D30" s="649"/>
      <c r="E30" s="649">
        <v>48844</v>
      </c>
      <c r="F30" s="649"/>
      <c r="G30" s="608">
        <v>50190</v>
      </c>
      <c r="H30" s="649"/>
      <c r="I30" s="633"/>
      <c r="J30" s="649">
        <v>7.4474752704580762</v>
      </c>
      <c r="K30" s="649"/>
      <c r="L30" s="649">
        <v>7.3</v>
      </c>
      <c r="M30" s="635"/>
      <c r="N30" s="650">
        <f>G30/$G$29*100</f>
        <v>7.1181190806436518</v>
      </c>
      <c r="O30" s="635"/>
      <c r="P30" s="633"/>
    </row>
    <row r="31" spans="1:16" ht="15" customHeight="1" x14ac:dyDescent="0.25">
      <c r="A31" s="634" t="s">
        <v>721</v>
      </c>
      <c r="B31" s="477"/>
      <c r="C31" s="649">
        <v>23570</v>
      </c>
      <c r="D31" s="649"/>
      <c r="E31" s="649">
        <v>23670</v>
      </c>
      <c r="F31" s="649"/>
      <c r="G31" s="649">
        <v>23844</v>
      </c>
      <c r="H31" s="649"/>
      <c r="I31" s="633"/>
      <c r="J31" s="649">
        <v>3.5682601968674401</v>
      </c>
      <c r="K31" s="649"/>
      <c r="L31" s="649">
        <v>3.5</v>
      </c>
      <c r="M31" s="635"/>
      <c r="N31" s="650">
        <f t="shared" ref="N31:N36" si="0">G31/$G$29*100</f>
        <v>3.3816384012525846</v>
      </c>
      <c r="O31" s="635"/>
    </row>
    <row r="32" spans="1:16" ht="15" customHeight="1" x14ac:dyDescent="0.25">
      <c r="A32" s="634" t="s">
        <v>723</v>
      </c>
      <c r="B32" s="477"/>
      <c r="C32" s="649">
        <v>16576</v>
      </c>
      <c r="D32" s="649"/>
      <c r="E32" s="649">
        <v>17244</v>
      </c>
      <c r="F32" s="649"/>
      <c r="G32" s="649">
        <v>19169</v>
      </c>
      <c r="H32" s="649"/>
      <c r="I32" s="633"/>
      <c r="J32" s="649">
        <v>2.5094391609365587</v>
      </c>
      <c r="K32" s="649"/>
      <c r="L32" s="649">
        <v>2.6</v>
      </c>
      <c r="M32" s="635"/>
      <c r="N32" s="650">
        <f t="shared" si="0"/>
        <v>2.7186137608459489</v>
      </c>
      <c r="O32" s="635"/>
    </row>
    <row r="33" spans="1:15" ht="15" customHeight="1" x14ac:dyDescent="0.25">
      <c r="A33" s="634" t="s">
        <v>725</v>
      </c>
      <c r="B33" s="477"/>
      <c r="C33" s="649">
        <v>10810</v>
      </c>
      <c r="D33" s="649"/>
      <c r="E33" s="651">
        <v>11424</v>
      </c>
      <c r="F33" s="651"/>
      <c r="G33" s="651">
        <v>12824</v>
      </c>
      <c r="H33" s="651"/>
      <c r="I33" s="636"/>
      <c r="J33" s="649">
        <v>1.6365249354322031</v>
      </c>
      <c r="K33" s="649"/>
      <c r="L33" s="651">
        <v>1.7</v>
      </c>
      <c r="M33" s="635"/>
      <c r="N33" s="650">
        <f t="shared" si="0"/>
        <v>1.8187439547753375</v>
      </c>
      <c r="O33" s="635"/>
    </row>
    <row r="34" spans="1:15" ht="15" customHeight="1" x14ac:dyDescent="0.25">
      <c r="A34" s="634" t="s">
        <v>720</v>
      </c>
      <c r="B34" s="477"/>
      <c r="C34" s="651">
        <v>9743</v>
      </c>
      <c r="D34" s="651"/>
      <c r="E34" s="651">
        <v>11383</v>
      </c>
      <c r="F34" s="652"/>
      <c r="G34" s="651">
        <v>12468</v>
      </c>
      <c r="H34" s="652"/>
      <c r="I34" s="639"/>
      <c r="J34" s="651">
        <v>1.4749919006397738</v>
      </c>
      <c r="K34" s="651"/>
      <c r="L34" s="651">
        <v>1.7</v>
      </c>
      <c r="M34" s="635"/>
      <c r="N34" s="650">
        <f t="shared" si="0"/>
        <v>1.7682548056876877</v>
      </c>
      <c r="O34" s="635"/>
    </row>
    <row r="35" spans="1:15" ht="15" customHeight="1" x14ac:dyDescent="0.25">
      <c r="A35" s="637" t="s">
        <v>722</v>
      </c>
      <c r="B35" s="477"/>
      <c r="C35" s="652">
        <v>9185</v>
      </c>
      <c r="D35" s="652"/>
      <c r="E35" s="652">
        <v>9495</v>
      </c>
      <c r="F35" s="651"/>
      <c r="G35" s="653">
        <v>11606</v>
      </c>
      <c r="H35" s="654"/>
      <c r="I35" s="636"/>
      <c r="J35" s="653">
        <v>1.3905163304296748</v>
      </c>
      <c r="K35" s="653"/>
      <c r="L35" s="653">
        <v>1.4</v>
      </c>
      <c r="M35" s="635"/>
      <c r="N35" s="655">
        <f t="shared" si="0"/>
        <v>1.6460029896383783</v>
      </c>
      <c r="O35" s="635"/>
    </row>
    <row r="36" spans="1:15" ht="15" customHeight="1" x14ac:dyDescent="0.25">
      <c r="A36" s="640" t="s">
        <v>724</v>
      </c>
      <c r="B36" s="656"/>
      <c r="C36" s="657">
        <v>3809</v>
      </c>
      <c r="D36" s="657"/>
      <c r="E36" s="657">
        <v>3952</v>
      </c>
      <c r="F36" s="657"/>
      <c r="G36" s="657">
        <v>4222</v>
      </c>
      <c r="H36" s="657"/>
      <c r="I36" s="641"/>
      <c r="J36" s="657">
        <v>0.57664417012592617</v>
      </c>
      <c r="K36" s="657"/>
      <c r="L36" s="657">
        <v>0.6</v>
      </c>
      <c r="M36" s="642"/>
      <c r="N36" s="658">
        <f t="shared" si="0"/>
        <v>0.59877861642712682</v>
      </c>
      <c r="O36" s="642"/>
    </row>
    <row r="37" spans="1:15" ht="15" customHeight="1" x14ac:dyDescent="0.2">
      <c r="A37" s="659"/>
      <c r="B37" s="659"/>
      <c r="C37" s="659"/>
      <c r="D37" s="659"/>
      <c r="E37" s="659"/>
      <c r="F37" s="659"/>
      <c r="G37" s="659"/>
      <c r="H37" s="659"/>
      <c r="I37" s="659"/>
      <c r="J37" s="659"/>
      <c r="K37" s="659"/>
      <c r="L37" s="659"/>
      <c r="M37" s="659"/>
      <c r="N37" s="659"/>
      <c r="O37" s="659"/>
    </row>
    <row r="38" spans="1:15" ht="15" customHeight="1" x14ac:dyDescent="0.2">
      <c r="A38" s="1647" t="s">
        <v>726</v>
      </c>
      <c r="B38" s="1647"/>
      <c r="C38" s="1647"/>
      <c r="D38" s="1647"/>
      <c r="E38" s="1647"/>
      <c r="F38" s="1647"/>
      <c r="G38" s="1647"/>
      <c r="H38" s="1647"/>
      <c r="I38" s="660"/>
      <c r="J38" s="660"/>
      <c r="K38" s="660"/>
      <c r="L38" s="660"/>
      <c r="M38" s="660"/>
      <c r="N38" s="659"/>
      <c r="O38" s="659"/>
    </row>
    <row r="39" spans="1:15" ht="15" customHeight="1" x14ac:dyDescent="0.2">
      <c r="A39" s="618" t="s">
        <v>995</v>
      </c>
      <c r="B39" s="618"/>
      <c r="C39" s="618"/>
      <c r="D39" s="618"/>
      <c r="E39" s="618"/>
      <c r="F39" s="618"/>
      <c r="G39" s="618"/>
      <c r="H39" s="618"/>
      <c r="I39" s="660"/>
      <c r="J39" s="660"/>
      <c r="K39" s="660"/>
      <c r="L39" s="660"/>
      <c r="M39" s="660"/>
      <c r="N39" s="659"/>
      <c r="O39" s="659"/>
    </row>
    <row r="40" spans="1:15" ht="15" customHeight="1" x14ac:dyDescent="0.2">
      <c r="A40" s="1648" t="s">
        <v>728</v>
      </c>
      <c r="B40" s="1648"/>
      <c r="C40" s="1648"/>
      <c r="D40" s="1648"/>
      <c r="E40" s="1648"/>
      <c r="F40" s="1648"/>
      <c r="G40" s="1648"/>
      <c r="H40" s="1648"/>
      <c r="I40" s="661"/>
      <c r="J40" s="661"/>
      <c r="K40" s="661"/>
      <c r="L40" s="661"/>
      <c r="M40" s="661"/>
      <c r="N40" s="661"/>
      <c r="O40" s="661"/>
    </row>
    <row r="41" spans="1:15" ht="15" customHeight="1" x14ac:dyDescent="0.2"/>
    <row r="42" spans="1:15" ht="15" customHeight="1" x14ac:dyDescent="0.2"/>
    <row r="43" spans="1:15" ht="15" customHeight="1" x14ac:dyDescent="0.2"/>
    <row r="44" spans="1:15" ht="15" customHeight="1" x14ac:dyDescent="0.2"/>
    <row r="45" spans="1:15" ht="15" customHeight="1" x14ac:dyDescent="0.2"/>
    <row r="46" spans="1:15" ht="15" customHeight="1" x14ac:dyDescent="0.2"/>
    <row r="47" spans="1:15" ht="15" customHeight="1" x14ac:dyDescent="0.2"/>
    <row r="48" spans="1:15" ht="15" customHeight="1" x14ac:dyDescent="0.2"/>
  </sheetData>
  <mergeCells count="12">
    <mergeCell ref="A19:H19"/>
    <mergeCell ref="L1:M1"/>
    <mergeCell ref="A5:A6"/>
    <mergeCell ref="B5:H5"/>
    <mergeCell ref="J5:O5"/>
    <mergeCell ref="A17:H17"/>
    <mergeCell ref="A40:H40"/>
    <mergeCell ref="A27:A28"/>
    <mergeCell ref="C27:H27"/>
    <mergeCell ref="J27:O27"/>
    <mergeCell ref="E28:F28"/>
    <mergeCell ref="A38:H38"/>
  </mergeCells>
  <printOptions horizontalCentered="1" verticalCentered="1"/>
  <pageMargins left="0.98425196850393704" right="0.39370078740157483" top="0.39370078740157483" bottom="0.39370078740157483" header="0" footer="0.19685039370078741"/>
  <pageSetup scale="80" orientation="landscape" r:id="rId1"/>
  <headerFooter>
    <oddFooter>&amp;L319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H84"/>
  <sheetViews>
    <sheetView showGridLines="0" view="pageBreakPreview" zoomScaleNormal="100" zoomScaleSheetLayoutView="100" workbookViewId="0">
      <selection activeCell="I8" sqref="I8"/>
    </sheetView>
  </sheetViews>
  <sheetFormatPr baseColWidth="10" defaultRowHeight="15" x14ac:dyDescent="0.25"/>
  <cols>
    <col min="1" max="1" width="63.5" style="75" customWidth="1"/>
    <col min="2" max="2" width="3.25" style="75" customWidth="1"/>
    <col min="3" max="3" width="26.25" style="75" customWidth="1"/>
    <col min="4" max="4" width="3.25" style="75" customWidth="1"/>
    <col min="5" max="5" width="14.5" style="75" customWidth="1"/>
    <col min="6" max="7" width="15.5" style="75" customWidth="1"/>
    <col min="8" max="8" width="19.375" style="75" customWidth="1"/>
    <col min="9" max="16384" width="11" style="75"/>
  </cols>
  <sheetData>
    <row r="1" spans="1:8" ht="18" customHeight="1" x14ac:dyDescent="0.25">
      <c r="A1" s="110" t="s">
        <v>143</v>
      </c>
      <c r="B1" s="110"/>
      <c r="C1" s="110"/>
      <c r="D1" s="148" t="s">
        <v>857</v>
      </c>
      <c r="E1" s="149"/>
      <c r="F1" s="149"/>
      <c r="G1" s="149"/>
      <c r="H1" s="149"/>
    </row>
    <row r="2" spans="1:8" ht="18" customHeight="1" x14ac:dyDescent="0.25">
      <c r="A2" s="1216" t="s">
        <v>1028</v>
      </c>
      <c r="B2" s="110"/>
      <c r="C2" s="110"/>
      <c r="D2" s="150"/>
      <c r="E2" s="149"/>
      <c r="F2" s="149"/>
      <c r="G2" s="149"/>
      <c r="H2" s="149"/>
    </row>
    <row r="3" spans="1:8" ht="18" customHeight="1" x14ac:dyDescent="0.25">
      <c r="A3" s="1216">
        <v>2014</v>
      </c>
      <c r="B3" s="110"/>
      <c r="C3" s="110"/>
      <c r="D3" s="150"/>
      <c r="E3" s="149"/>
      <c r="F3" s="149"/>
      <c r="G3" s="149"/>
      <c r="H3" s="149"/>
    </row>
    <row r="4" spans="1:8" ht="15.75" x14ac:dyDescent="0.25">
      <c r="A4" s="151"/>
      <c r="B4" s="151"/>
      <c r="C4" s="151"/>
      <c r="D4" s="150"/>
      <c r="E4" s="149"/>
      <c r="F4" s="149"/>
      <c r="G4" s="149"/>
      <c r="H4" s="149"/>
    </row>
    <row r="5" spans="1:8" ht="20.100000000000001" customHeight="1" x14ac:dyDescent="0.25">
      <c r="A5" s="114" t="s">
        <v>175</v>
      </c>
      <c r="B5" s="114"/>
      <c r="C5" s="114" t="s">
        <v>96</v>
      </c>
      <c r="D5" s="114"/>
      <c r="E5" s="152"/>
      <c r="F5" s="152"/>
      <c r="G5" s="152"/>
      <c r="H5" s="152"/>
    </row>
    <row r="6" spans="1:8" ht="15.75" x14ac:dyDescent="0.25">
      <c r="A6" s="100" t="s">
        <v>157</v>
      </c>
      <c r="B6" s="101"/>
      <c r="C6" s="101" t="s">
        <v>105</v>
      </c>
      <c r="D6" s="153"/>
      <c r="E6" s="154"/>
      <c r="F6" s="154"/>
      <c r="G6" s="154"/>
      <c r="H6" s="154"/>
    </row>
    <row r="7" spans="1:8" ht="15.75" x14ac:dyDescent="0.25">
      <c r="A7" s="104" t="s">
        <v>176</v>
      </c>
      <c r="B7" s="101"/>
      <c r="C7" s="101" t="s">
        <v>105</v>
      </c>
      <c r="D7" s="153"/>
      <c r="E7" s="154"/>
      <c r="F7" s="154"/>
      <c r="G7" s="154"/>
      <c r="H7" s="154"/>
    </row>
    <row r="8" spans="1:8" ht="15.75" x14ac:dyDescent="0.25">
      <c r="A8" s="104" t="s">
        <v>159</v>
      </c>
      <c r="B8" s="101"/>
      <c r="C8" s="101" t="s">
        <v>105</v>
      </c>
      <c r="D8" s="153"/>
      <c r="E8" s="154"/>
      <c r="F8" s="154"/>
      <c r="G8" s="154"/>
      <c r="H8" s="154"/>
    </row>
    <row r="9" spans="1:8" ht="15.75" x14ac:dyDescent="0.25">
      <c r="A9" s="104" t="s">
        <v>177</v>
      </c>
      <c r="B9" s="101"/>
      <c r="C9" s="101" t="s">
        <v>105</v>
      </c>
      <c r="D9" s="153"/>
      <c r="E9" s="154"/>
      <c r="F9" s="154"/>
      <c r="G9" s="154"/>
      <c r="H9" s="154"/>
    </row>
    <row r="10" spans="1:8" ht="15.75" x14ac:dyDescent="0.25">
      <c r="A10" s="104" t="s">
        <v>161</v>
      </c>
      <c r="B10" s="101"/>
      <c r="C10" s="101" t="s">
        <v>105</v>
      </c>
      <c r="D10" s="153"/>
      <c r="E10" s="154"/>
      <c r="F10" s="154"/>
      <c r="G10" s="154"/>
      <c r="H10" s="154"/>
    </row>
    <row r="11" spans="1:8" ht="15.75" x14ac:dyDescent="0.25">
      <c r="A11" s="104" t="s">
        <v>178</v>
      </c>
      <c r="B11" s="101"/>
      <c r="C11" s="101" t="s">
        <v>105</v>
      </c>
      <c r="D11" s="153"/>
      <c r="E11" s="154"/>
      <c r="F11" s="154"/>
      <c r="G11" s="154"/>
      <c r="H11" s="154"/>
    </row>
    <row r="12" spans="1:8" ht="15.75" x14ac:dyDescent="0.25">
      <c r="A12" s="104" t="s">
        <v>179</v>
      </c>
      <c r="B12" s="101"/>
      <c r="C12" s="101" t="s">
        <v>98</v>
      </c>
      <c r="D12" s="153"/>
      <c r="E12" s="154"/>
      <c r="F12" s="154"/>
      <c r="G12" s="154"/>
      <c r="H12" s="154"/>
    </row>
    <row r="13" spans="1:8" ht="15.75" x14ac:dyDescent="0.25">
      <c r="A13" s="104" t="s">
        <v>180</v>
      </c>
      <c r="B13" s="101"/>
      <c r="C13" s="101" t="s">
        <v>98</v>
      </c>
      <c r="D13" s="153"/>
      <c r="E13" s="154"/>
      <c r="F13" s="154"/>
      <c r="G13" s="154"/>
      <c r="H13" s="154"/>
    </row>
    <row r="14" spans="1:8" ht="15.75" x14ac:dyDescent="0.25">
      <c r="A14" s="104" t="s">
        <v>165</v>
      </c>
      <c r="B14" s="101"/>
      <c r="C14" s="101" t="s">
        <v>105</v>
      </c>
      <c r="D14" s="153"/>
      <c r="E14" s="154"/>
      <c r="F14" s="154"/>
      <c r="G14" s="154"/>
      <c r="H14" s="154"/>
    </row>
    <row r="15" spans="1:8" ht="15.75" x14ac:dyDescent="0.25">
      <c r="A15" s="104" t="s">
        <v>166</v>
      </c>
      <c r="B15" s="101"/>
      <c r="C15" s="101" t="s">
        <v>105</v>
      </c>
      <c r="D15" s="153"/>
      <c r="E15" s="154"/>
      <c r="F15" s="154"/>
      <c r="G15" s="154"/>
      <c r="H15" s="154"/>
    </row>
    <row r="16" spans="1:8" ht="47.25" x14ac:dyDescent="0.25">
      <c r="A16" s="104" t="s">
        <v>181</v>
      </c>
      <c r="B16" s="101"/>
      <c r="C16" s="101" t="s">
        <v>105</v>
      </c>
      <c r="D16" s="153"/>
      <c r="E16" s="154"/>
      <c r="F16" s="154"/>
      <c r="G16" s="154"/>
      <c r="H16" s="154"/>
    </row>
    <row r="17" spans="1:8" ht="31.5" x14ac:dyDescent="0.25">
      <c r="A17" s="104" t="s">
        <v>168</v>
      </c>
      <c r="B17" s="101"/>
      <c r="C17" s="101" t="s">
        <v>182</v>
      </c>
      <c r="D17" s="153"/>
      <c r="E17" s="154"/>
      <c r="F17" s="154"/>
      <c r="G17" s="154"/>
      <c r="H17" s="154"/>
    </row>
    <row r="18" spans="1:8" ht="47.25" x14ac:dyDescent="0.25">
      <c r="A18" s="104" t="s">
        <v>169</v>
      </c>
      <c r="B18" s="101"/>
      <c r="C18" s="101" t="s">
        <v>183</v>
      </c>
      <c r="D18" s="153"/>
      <c r="E18" s="154"/>
      <c r="F18" s="154"/>
      <c r="G18" s="154"/>
      <c r="H18" s="154"/>
    </row>
    <row r="19" spans="1:8" ht="31.5" x14ac:dyDescent="0.25">
      <c r="A19" s="104" t="s">
        <v>170</v>
      </c>
      <c r="B19" s="101"/>
      <c r="C19" s="101" t="s">
        <v>184</v>
      </c>
      <c r="D19" s="153"/>
      <c r="E19" s="154"/>
      <c r="F19" s="154"/>
      <c r="G19" s="154"/>
      <c r="H19" s="154"/>
    </row>
    <row r="20" spans="1:8" ht="31.5" customHeight="1" x14ac:dyDescent="0.25">
      <c r="A20" s="104" t="s">
        <v>171</v>
      </c>
      <c r="B20" s="101"/>
      <c r="C20" s="101" t="s">
        <v>185</v>
      </c>
      <c r="D20" s="153"/>
      <c r="E20" s="154"/>
      <c r="F20" s="154"/>
      <c r="G20" s="154"/>
      <c r="H20" s="154"/>
    </row>
    <row r="21" spans="1:8" ht="31.5" x14ac:dyDescent="0.25">
      <c r="A21" s="104" t="s">
        <v>172</v>
      </c>
      <c r="B21" s="101"/>
      <c r="C21" s="101" t="s">
        <v>186</v>
      </c>
      <c r="D21" s="153"/>
      <c r="E21" s="154"/>
      <c r="F21" s="154"/>
      <c r="G21" s="154"/>
      <c r="H21" s="154"/>
    </row>
    <row r="22" spans="1:8" ht="15.75" x14ac:dyDescent="0.25">
      <c r="A22" s="104" t="s">
        <v>173</v>
      </c>
      <c r="B22" s="101"/>
      <c r="C22" s="101" t="s">
        <v>105</v>
      </c>
      <c r="D22" s="153"/>
      <c r="E22" s="154"/>
      <c r="F22" s="154"/>
      <c r="G22" s="154"/>
      <c r="H22" s="154"/>
    </row>
    <row r="23" spans="1:8" ht="31.5" x14ac:dyDescent="0.25">
      <c r="A23" s="105" t="s">
        <v>187</v>
      </c>
      <c r="B23" s="101"/>
      <c r="C23" s="106" t="s">
        <v>105</v>
      </c>
      <c r="D23" s="153"/>
      <c r="E23" s="154"/>
      <c r="F23" s="154"/>
      <c r="G23" s="154"/>
      <c r="H23" s="154"/>
    </row>
    <row r="24" spans="1:8" ht="15" customHeight="1" x14ac:dyDescent="0.25">
      <c r="A24" s="155"/>
      <c r="B24" s="155"/>
      <c r="C24" s="155"/>
      <c r="D24" s="156"/>
      <c r="E24" s="154"/>
      <c r="F24" s="154"/>
      <c r="G24" s="154"/>
      <c r="H24" s="154"/>
    </row>
    <row r="25" spans="1:8" ht="15" customHeight="1" x14ac:dyDescent="0.25">
      <c r="A25" s="1530" t="s">
        <v>65</v>
      </c>
      <c r="B25" s="1530"/>
      <c r="C25" s="1530"/>
      <c r="D25" s="1530"/>
      <c r="E25" s="154"/>
      <c r="F25" s="154"/>
      <c r="G25" s="154"/>
      <c r="H25" s="154"/>
    </row>
    <row r="26" spans="1:8" x14ac:dyDescent="0.25">
      <c r="A26" s="157"/>
      <c r="B26" s="157"/>
      <c r="C26" s="154"/>
      <c r="D26" s="154"/>
      <c r="E26" s="154"/>
      <c r="F26" s="154"/>
      <c r="G26" s="154"/>
      <c r="H26" s="154"/>
    </row>
    <row r="27" spans="1:8" x14ac:dyDescent="0.25">
      <c r="A27" s="157"/>
      <c r="B27" s="157"/>
      <c r="C27" s="154"/>
      <c r="D27" s="154"/>
      <c r="E27" s="154"/>
      <c r="F27" s="154"/>
      <c r="G27" s="154"/>
      <c r="H27" s="154"/>
    </row>
    <row r="28" spans="1:8" x14ac:dyDescent="0.25">
      <c r="A28" s="157"/>
      <c r="B28" s="157"/>
      <c r="C28" s="154"/>
      <c r="D28" s="154"/>
      <c r="E28" s="154"/>
      <c r="F28" s="154"/>
      <c r="G28" s="154"/>
      <c r="H28" s="154"/>
    </row>
    <row r="29" spans="1:8" x14ac:dyDescent="0.25">
      <c r="A29" s="157"/>
      <c r="B29" s="157"/>
      <c r="C29" s="154"/>
      <c r="D29" s="154"/>
      <c r="E29" s="154"/>
      <c r="F29" s="154"/>
      <c r="G29" s="154"/>
      <c r="H29" s="154"/>
    </row>
    <row r="30" spans="1:8" x14ac:dyDescent="0.25">
      <c r="A30" s="157"/>
      <c r="B30" s="157"/>
      <c r="C30" s="154"/>
      <c r="D30" s="154"/>
      <c r="E30" s="154"/>
      <c r="F30" s="154"/>
      <c r="G30" s="154"/>
      <c r="H30" s="154"/>
    </row>
    <row r="31" spans="1:8" x14ac:dyDescent="0.25">
      <c r="A31" s="157"/>
      <c r="B31" s="157"/>
      <c r="C31" s="154"/>
      <c r="D31" s="154"/>
      <c r="E31" s="154"/>
      <c r="F31" s="154"/>
      <c r="G31" s="154"/>
      <c r="H31" s="154"/>
    </row>
    <row r="32" spans="1:8" x14ac:dyDescent="0.25">
      <c r="A32" s="158"/>
      <c r="B32" s="158"/>
      <c r="C32" s="159"/>
      <c r="D32" s="160"/>
      <c r="E32" s="160"/>
      <c r="F32" s="160"/>
      <c r="G32" s="160"/>
      <c r="H32" s="158"/>
    </row>
    <row r="33" spans="1:8" x14ac:dyDescent="0.25">
      <c r="A33" s="158"/>
      <c r="B33" s="158"/>
      <c r="C33" s="158"/>
      <c r="D33" s="158"/>
      <c r="E33" s="158"/>
      <c r="F33" s="158"/>
      <c r="G33" s="158"/>
      <c r="H33" s="158"/>
    </row>
    <row r="34" spans="1:8" x14ac:dyDescent="0.25">
      <c r="A34" s="158"/>
      <c r="B34" s="158"/>
      <c r="C34" s="158"/>
      <c r="D34" s="158"/>
      <c r="E34" s="158"/>
      <c r="F34" s="158"/>
      <c r="G34" s="158"/>
      <c r="H34" s="158"/>
    </row>
    <row r="35" spans="1:8" x14ac:dyDescent="0.25">
      <c r="A35" s="158"/>
      <c r="B35" s="158"/>
      <c r="C35" s="158"/>
      <c r="D35" s="158"/>
      <c r="E35" s="158"/>
      <c r="F35" s="158"/>
      <c r="G35" s="158"/>
      <c r="H35" s="158"/>
    </row>
    <row r="36" spans="1:8" x14ac:dyDescent="0.25">
      <c r="A36" s="158"/>
      <c r="B36" s="158"/>
      <c r="C36" s="158"/>
      <c r="D36" s="158"/>
      <c r="E36" s="158"/>
      <c r="F36" s="158"/>
      <c r="G36" s="158"/>
      <c r="H36" s="158"/>
    </row>
    <row r="37" spans="1:8" x14ac:dyDescent="0.25">
      <c r="A37" s="158"/>
      <c r="B37" s="158"/>
      <c r="C37" s="158"/>
      <c r="D37" s="158"/>
      <c r="E37" s="158"/>
      <c r="F37" s="158"/>
      <c r="G37" s="158"/>
      <c r="H37" s="158"/>
    </row>
    <row r="38" spans="1:8" x14ac:dyDescent="0.25">
      <c r="A38" s="158"/>
      <c r="B38" s="158"/>
      <c r="C38" s="158"/>
      <c r="D38" s="158"/>
      <c r="E38" s="158"/>
      <c r="F38" s="158"/>
      <c r="G38" s="158"/>
      <c r="H38" s="158"/>
    </row>
    <row r="39" spans="1:8" x14ac:dyDescent="0.25">
      <c r="A39" s="158"/>
      <c r="B39" s="158"/>
      <c r="C39" s="158"/>
      <c r="D39" s="158"/>
      <c r="E39" s="158"/>
      <c r="F39" s="158"/>
      <c r="G39" s="158"/>
      <c r="H39" s="158"/>
    </row>
    <row r="40" spans="1:8" x14ac:dyDescent="0.25">
      <c r="A40" s="158"/>
      <c r="B40" s="158"/>
      <c r="C40" s="158"/>
      <c r="D40" s="158"/>
      <c r="E40" s="158"/>
      <c r="F40" s="158"/>
      <c r="G40" s="158"/>
      <c r="H40" s="158"/>
    </row>
    <row r="41" spans="1:8" x14ac:dyDescent="0.25">
      <c r="A41" s="158"/>
      <c r="B41" s="158"/>
      <c r="C41" s="158"/>
      <c r="D41" s="158"/>
      <c r="E41" s="158"/>
      <c r="F41" s="158"/>
      <c r="G41" s="158"/>
      <c r="H41" s="158"/>
    </row>
    <row r="42" spans="1:8" x14ac:dyDescent="0.25">
      <c r="A42" s="158"/>
      <c r="B42" s="158"/>
      <c r="C42" s="158"/>
      <c r="D42" s="158"/>
      <c r="E42" s="158"/>
      <c r="F42" s="158"/>
      <c r="G42" s="158"/>
      <c r="H42" s="158"/>
    </row>
    <row r="43" spans="1:8" x14ac:dyDescent="0.25">
      <c r="A43" s="158"/>
      <c r="B43" s="158"/>
      <c r="C43" s="158"/>
      <c r="D43" s="158"/>
      <c r="E43" s="158"/>
      <c r="F43" s="158"/>
      <c r="G43" s="158"/>
      <c r="H43" s="158"/>
    </row>
    <row r="44" spans="1:8" x14ac:dyDescent="0.25">
      <c r="A44" s="158"/>
      <c r="B44" s="158"/>
      <c r="C44" s="158"/>
      <c r="D44" s="158"/>
      <c r="E44" s="158"/>
      <c r="F44" s="158"/>
      <c r="G44" s="158"/>
      <c r="H44" s="158"/>
    </row>
    <row r="45" spans="1:8" x14ac:dyDescent="0.25">
      <c r="A45" s="158"/>
      <c r="B45" s="158"/>
      <c r="C45" s="158"/>
      <c r="D45" s="158"/>
      <c r="E45" s="158"/>
      <c r="F45" s="158"/>
      <c r="G45" s="158"/>
      <c r="H45" s="158"/>
    </row>
    <row r="46" spans="1:8" x14ac:dyDescent="0.25">
      <c r="A46" s="158"/>
      <c r="B46" s="158"/>
      <c r="C46" s="158"/>
      <c r="D46" s="158"/>
      <c r="E46" s="158"/>
      <c r="F46" s="158"/>
      <c r="G46" s="158"/>
      <c r="H46" s="158"/>
    </row>
    <row r="47" spans="1:8" x14ac:dyDescent="0.25">
      <c r="A47" s="158"/>
      <c r="B47" s="158"/>
      <c r="C47" s="158"/>
      <c r="D47" s="158"/>
      <c r="E47" s="158"/>
      <c r="F47" s="158"/>
      <c r="G47" s="158"/>
      <c r="H47" s="158"/>
    </row>
    <row r="48" spans="1:8" x14ac:dyDescent="0.25">
      <c r="A48" s="158"/>
      <c r="B48" s="158"/>
      <c r="C48" s="158"/>
      <c r="D48" s="158"/>
      <c r="E48" s="158"/>
      <c r="F48" s="158"/>
      <c r="G48" s="158"/>
      <c r="H48" s="158"/>
    </row>
    <row r="49" spans="1:8" x14ac:dyDescent="0.25">
      <c r="A49" s="158"/>
      <c r="B49" s="158"/>
      <c r="C49" s="158"/>
      <c r="D49" s="158"/>
      <c r="E49" s="158"/>
      <c r="F49" s="158"/>
      <c r="G49" s="158"/>
      <c r="H49" s="158"/>
    </row>
    <row r="50" spans="1:8" x14ac:dyDescent="0.25">
      <c r="A50" s="158"/>
      <c r="B50" s="158"/>
      <c r="C50" s="158"/>
      <c r="D50" s="158"/>
      <c r="E50" s="158"/>
      <c r="F50" s="158"/>
      <c r="G50" s="158"/>
      <c r="H50" s="158"/>
    </row>
    <row r="51" spans="1:8" x14ac:dyDescent="0.25">
      <c r="A51" s="158"/>
      <c r="B51" s="158"/>
      <c r="C51" s="158"/>
      <c r="D51" s="158"/>
      <c r="E51" s="158"/>
      <c r="F51" s="158"/>
      <c r="G51" s="158"/>
      <c r="H51" s="158"/>
    </row>
    <row r="52" spans="1:8" x14ac:dyDescent="0.25">
      <c r="A52" s="158"/>
      <c r="B52" s="158"/>
      <c r="C52" s="158"/>
      <c r="D52" s="158"/>
      <c r="E52" s="158"/>
      <c r="F52" s="158"/>
      <c r="G52" s="158"/>
      <c r="H52" s="158"/>
    </row>
    <row r="53" spans="1:8" x14ac:dyDescent="0.25">
      <c r="A53" s="158"/>
      <c r="B53" s="158"/>
      <c r="C53" s="158"/>
      <c r="D53" s="158"/>
      <c r="E53" s="158"/>
      <c r="F53" s="158"/>
      <c r="G53" s="158"/>
      <c r="H53" s="158"/>
    </row>
    <row r="54" spans="1:8" x14ac:dyDescent="0.25">
      <c r="A54" s="158"/>
      <c r="B54" s="158"/>
      <c r="C54" s="158"/>
      <c r="D54" s="158"/>
      <c r="E54" s="158"/>
      <c r="F54" s="158"/>
      <c r="G54" s="158"/>
      <c r="H54" s="158"/>
    </row>
    <row r="55" spans="1:8" x14ac:dyDescent="0.25">
      <c r="A55" s="158"/>
      <c r="B55" s="158"/>
      <c r="C55" s="158"/>
      <c r="D55" s="158"/>
      <c r="E55" s="158"/>
      <c r="F55" s="158"/>
      <c r="G55" s="158"/>
      <c r="H55" s="158"/>
    </row>
    <row r="56" spans="1:8" x14ac:dyDescent="0.25">
      <c r="A56" s="158"/>
      <c r="B56" s="158"/>
      <c r="C56" s="158"/>
      <c r="D56" s="158"/>
      <c r="E56" s="158"/>
      <c r="F56" s="158"/>
      <c r="G56" s="158"/>
      <c r="H56" s="158"/>
    </row>
    <row r="57" spans="1:8" x14ac:dyDescent="0.25">
      <c r="A57" s="158"/>
      <c r="B57" s="158"/>
      <c r="C57" s="158"/>
      <c r="D57" s="158"/>
      <c r="E57" s="158"/>
      <c r="F57" s="158"/>
      <c r="G57" s="158"/>
      <c r="H57" s="158"/>
    </row>
    <row r="58" spans="1:8" x14ac:dyDescent="0.25">
      <c r="A58" s="158"/>
      <c r="B58" s="158"/>
      <c r="C58" s="158"/>
      <c r="D58" s="158"/>
      <c r="E58" s="158"/>
      <c r="F58" s="158"/>
      <c r="G58" s="158"/>
      <c r="H58" s="158"/>
    </row>
    <row r="59" spans="1:8" x14ac:dyDescent="0.25">
      <c r="A59" s="158"/>
      <c r="B59" s="158"/>
      <c r="C59" s="158"/>
      <c r="D59" s="158"/>
      <c r="E59" s="158"/>
      <c r="F59" s="158"/>
      <c r="G59" s="158"/>
      <c r="H59" s="158"/>
    </row>
    <row r="60" spans="1:8" x14ac:dyDescent="0.25">
      <c r="A60" s="158"/>
      <c r="B60" s="158"/>
      <c r="C60" s="158"/>
      <c r="D60" s="158"/>
      <c r="E60" s="158"/>
      <c r="F60" s="158"/>
      <c r="G60" s="158"/>
      <c r="H60" s="158"/>
    </row>
    <row r="61" spans="1:8" x14ac:dyDescent="0.25">
      <c r="A61" s="158"/>
      <c r="B61" s="158"/>
      <c r="C61" s="158"/>
      <c r="D61" s="158"/>
      <c r="E61" s="158"/>
      <c r="F61" s="158"/>
      <c r="G61" s="158"/>
      <c r="H61" s="158"/>
    </row>
    <row r="62" spans="1:8" x14ac:dyDescent="0.25">
      <c r="A62" s="158"/>
      <c r="B62" s="158"/>
      <c r="C62" s="158"/>
      <c r="D62" s="158"/>
      <c r="E62" s="158"/>
      <c r="F62" s="158"/>
      <c r="G62" s="158"/>
      <c r="H62" s="158"/>
    </row>
    <row r="63" spans="1:8" x14ac:dyDescent="0.25">
      <c r="A63" s="158"/>
      <c r="B63" s="158"/>
      <c r="C63" s="158"/>
      <c r="D63" s="158"/>
      <c r="E63" s="158"/>
      <c r="F63" s="158"/>
      <c r="G63" s="158"/>
      <c r="H63" s="158"/>
    </row>
    <row r="64" spans="1:8" x14ac:dyDescent="0.25">
      <c r="A64" s="158"/>
      <c r="B64" s="158"/>
      <c r="C64" s="158"/>
      <c r="D64" s="158"/>
      <c r="E64" s="158"/>
      <c r="F64" s="158"/>
      <c r="G64" s="158"/>
      <c r="H64" s="158"/>
    </row>
    <row r="65" spans="1:8" x14ac:dyDescent="0.25">
      <c r="A65" s="158"/>
      <c r="B65" s="158"/>
      <c r="C65" s="158"/>
      <c r="D65" s="158"/>
      <c r="E65" s="158"/>
      <c r="F65" s="158"/>
      <c r="G65" s="158"/>
      <c r="H65" s="158"/>
    </row>
    <row r="66" spans="1:8" x14ac:dyDescent="0.25">
      <c r="A66" s="158"/>
      <c r="B66" s="158"/>
      <c r="C66" s="158"/>
      <c r="D66" s="158"/>
      <c r="E66" s="158"/>
      <c r="F66" s="158"/>
      <c r="G66" s="158"/>
      <c r="H66" s="158"/>
    </row>
    <row r="67" spans="1:8" x14ac:dyDescent="0.25">
      <c r="A67" s="158"/>
      <c r="B67" s="158"/>
      <c r="C67" s="158"/>
      <c r="D67" s="158"/>
      <c r="E67" s="158"/>
      <c r="F67" s="158"/>
      <c r="G67" s="158"/>
      <c r="H67" s="158"/>
    </row>
    <row r="68" spans="1:8" x14ac:dyDescent="0.25">
      <c r="A68" s="158"/>
      <c r="B68" s="158"/>
      <c r="C68" s="158"/>
      <c r="D68" s="158"/>
      <c r="E68" s="158"/>
      <c r="F68" s="158"/>
      <c r="G68" s="158"/>
      <c r="H68" s="158"/>
    </row>
    <row r="69" spans="1:8" x14ac:dyDescent="0.25">
      <c r="A69" s="158"/>
      <c r="B69" s="158"/>
      <c r="C69" s="158"/>
      <c r="D69" s="158"/>
      <c r="E69" s="158"/>
      <c r="F69" s="158"/>
      <c r="G69" s="158"/>
      <c r="H69" s="158"/>
    </row>
    <row r="70" spans="1:8" x14ac:dyDescent="0.25">
      <c r="A70" s="158"/>
      <c r="B70" s="158"/>
      <c r="C70" s="158"/>
      <c r="D70" s="158"/>
      <c r="E70" s="158"/>
      <c r="F70" s="158"/>
      <c r="G70" s="158"/>
      <c r="H70" s="158"/>
    </row>
    <row r="71" spans="1:8" x14ac:dyDescent="0.25">
      <c r="A71" s="158"/>
      <c r="B71" s="158"/>
      <c r="C71" s="158"/>
      <c r="D71" s="158"/>
      <c r="E71" s="158"/>
      <c r="F71" s="158"/>
      <c r="G71" s="158"/>
      <c r="H71" s="158"/>
    </row>
    <row r="72" spans="1:8" x14ac:dyDescent="0.25">
      <c r="A72" s="158"/>
      <c r="B72" s="158"/>
      <c r="C72" s="158"/>
      <c r="D72" s="158"/>
      <c r="E72" s="158"/>
      <c r="F72" s="158"/>
      <c r="G72" s="158"/>
      <c r="H72" s="158"/>
    </row>
    <row r="73" spans="1:8" x14ac:dyDescent="0.25">
      <c r="A73" s="158"/>
      <c r="B73" s="158"/>
      <c r="C73" s="158"/>
      <c r="D73" s="158"/>
      <c r="E73" s="158"/>
      <c r="F73" s="158"/>
      <c r="G73" s="158"/>
      <c r="H73" s="158"/>
    </row>
    <row r="74" spans="1:8" x14ac:dyDescent="0.25">
      <c r="A74" s="158"/>
      <c r="B74" s="158"/>
      <c r="C74" s="158"/>
      <c r="D74" s="158"/>
      <c r="E74" s="158"/>
      <c r="F74" s="158"/>
      <c r="G74" s="158"/>
      <c r="H74" s="158"/>
    </row>
    <row r="75" spans="1:8" x14ac:dyDescent="0.25">
      <c r="A75" s="158"/>
      <c r="B75" s="158"/>
      <c r="C75" s="158"/>
      <c r="D75" s="158"/>
      <c r="E75" s="158"/>
      <c r="F75" s="158"/>
      <c r="G75" s="158"/>
      <c r="H75" s="158"/>
    </row>
    <row r="76" spans="1:8" x14ac:dyDescent="0.25">
      <c r="A76" s="158"/>
      <c r="B76" s="158"/>
      <c r="C76" s="158"/>
      <c r="D76" s="158"/>
      <c r="E76" s="158"/>
      <c r="F76" s="158"/>
      <c r="G76" s="158"/>
      <c r="H76" s="158"/>
    </row>
    <row r="77" spans="1:8" x14ac:dyDescent="0.25">
      <c r="A77" s="158"/>
      <c r="B77" s="158"/>
      <c r="C77" s="158"/>
      <c r="D77" s="158"/>
      <c r="E77" s="158"/>
      <c r="F77" s="158"/>
      <c r="G77" s="158"/>
      <c r="H77" s="158"/>
    </row>
    <row r="78" spans="1:8" x14ac:dyDescent="0.25">
      <c r="A78" s="158"/>
      <c r="B78" s="158"/>
      <c r="C78" s="158"/>
      <c r="D78" s="158"/>
      <c r="E78" s="158"/>
      <c r="F78" s="158"/>
      <c r="G78" s="158"/>
      <c r="H78" s="158"/>
    </row>
    <row r="79" spans="1:8" x14ac:dyDescent="0.25">
      <c r="A79" s="158"/>
      <c r="B79" s="158"/>
      <c r="C79" s="158"/>
      <c r="D79" s="158"/>
      <c r="E79" s="158"/>
      <c r="F79" s="158"/>
      <c r="G79" s="158"/>
      <c r="H79" s="158"/>
    </row>
    <row r="80" spans="1:8" x14ac:dyDescent="0.25">
      <c r="A80" s="158"/>
      <c r="B80" s="158"/>
      <c r="C80" s="158"/>
      <c r="D80" s="158"/>
      <c r="E80" s="158"/>
      <c r="F80" s="158"/>
      <c r="G80" s="158"/>
      <c r="H80" s="158"/>
    </row>
    <row r="81" spans="1:8" x14ac:dyDescent="0.25">
      <c r="A81" s="158"/>
      <c r="B81" s="158"/>
      <c r="C81" s="158"/>
      <c r="D81" s="158"/>
      <c r="E81" s="158"/>
      <c r="F81" s="158"/>
      <c r="G81" s="158"/>
      <c r="H81" s="158"/>
    </row>
    <row r="82" spans="1:8" x14ac:dyDescent="0.25">
      <c r="A82" s="158"/>
      <c r="B82" s="158"/>
      <c r="C82" s="158"/>
      <c r="D82" s="158"/>
      <c r="E82" s="158"/>
      <c r="F82" s="158"/>
      <c r="G82" s="158"/>
      <c r="H82" s="158"/>
    </row>
    <row r="83" spans="1:8" x14ac:dyDescent="0.25">
      <c r="A83" s="158"/>
      <c r="B83" s="158"/>
      <c r="C83" s="158"/>
      <c r="D83" s="158"/>
      <c r="E83" s="158"/>
      <c r="F83" s="158"/>
      <c r="G83" s="158"/>
      <c r="H83" s="158"/>
    </row>
    <row r="84" spans="1:8" x14ac:dyDescent="0.25">
      <c r="A84" s="158"/>
      <c r="B84" s="158"/>
      <c r="C84" s="158"/>
      <c r="D84" s="158"/>
      <c r="E84" s="158"/>
      <c r="F84" s="158"/>
      <c r="G84" s="158"/>
      <c r="H84" s="158"/>
    </row>
  </sheetData>
  <mergeCells count="1">
    <mergeCell ref="A25:D25"/>
  </mergeCells>
  <printOptions horizontalCentered="1" verticalCentered="1"/>
  <pageMargins left="0.98425196850393704" right="0.39370078740157483" top="0.39370078740157483" bottom="0.39370078740157483" header="0" footer="0.19685039370078741"/>
  <pageSetup orientation="landscape" r:id="rId1"/>
  <headerFooter>
    <oddFooter>&amp;L203</oddFoot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CK18"/>
  <sheetViews>
    <sheetView showGridLines="0" view="pageBreakPreview" zoomScaleNormal="100" zoomScaleSheetLayoutView="100" workbookViewId="0">
      <selection activeCell="I8" sqref="I8"/>
    </sheetView>
  </sheetViews>
  <sheetFormatPr baseColWidth="10" defaultColWidth="8" defaultRowHeight="12.75" x14ac:dyDescent="0.2"/>
  <cols>
    <col min="1" max="1" width="26.875" style="464" customWidth="1"/>
    <col min="2" max="2" width="18.125" style="464" customWidth="1"/>
    <col min="3" max="3" width="3.25" style="464" customWidth="1"/>
    <col min="4" max="4" width="18.125" style="464" customWidth="1"/>
    <col min="5" max="5" width="3.25" style="464" customWidth="1"/>
    <col min="6" max="6" width="18.125" style="464" customWidth="1"/>
    <col min="7" max="7" width="3.25" style="464" customWidth="1"/>
    <col min="8" max="16384" width="8" style="464"/>
  </cols>
  <sheetData>
    <row r="1" spans="1:89" ht="18" x14ac:dyDescent="0.2">
      <c r="A1" s="478" t="s">
        <v>734</v>
      </c>
      <c r="B1" s="596"/>
      <c r="C1" s="596"/>
      <c r="D1" s="662"/>
      <c r="E1" s="662"/>
      <c r="F1" s="662"/>
      <c r="G1" s="597" t="s">
        <v>997</v>
      </c>
    </row>
    <row r="2" spans="1:89" ht="18" x14ac:dyDescent="0.2">
      <c r="A2" s="478" t="s">
        <v>732</v>
      </c>
      <c r="B2" s="596"/>
      <c r="C2" s="596"/>
      <c r="D2" s="597" t="s">
        <v>56</v>
      </c>
      <c r="E2" s="596"/>
      <c r="F2" s="597" t="s">
        <v>56</v>
      </c>
      <c r="G2" s="596"/>
    </row>
    <row r="3" spans="1:89" s="592" customFormat="1" ht="18" x14ac:dyDescent="0.2">
      <c r="A3" s="598" t="s">
        <v>190</v>
      </c>
      <c r="B3" s="663"/>
      <c r="C3" s="599"/>
      <c r="D3" s="599"/>
      <c r="E3" s="599"/>
      <c r="F3" s="599"/>
      <c r="G3" s="599"/>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row>
    <row r="4" spans="1:89" ht="16.5" x14ac:dyDescent="0.2">
      <c r="A4" s="664"/>
      <c r="B4" s="664"/>
      <c r="C4" s="664"/>
      <c r="D4" s="664"/>
      <c r="E4" s="665"/>
      <c r="F4" s="664"/>
      <c r="G4" s="665"/>
    </row>
    <row r="5" spans="1:89" ht="21" customHeight="1" x14ac:dyDescent="0.2">
      <c r="A5" s="1650" t="s">
        <v>719</v>
      </c>
      <c r="B5" s="1646" t="s">
        <v>999</v>
      </c>
      <c r="C5" s="1646"/>
      <c r="D5" s="1646"/>
      <c r="E5" s="1646"/>
      <c r="F5" s="1646"/>
      <c r="G5" s="1646"/>
    </row>
    <row r="6" spans="1:89" ht="23.25" customHeight="1" x14ac:dyDescent="0.2">
      <c r="A6" s="1651"/>
      <c r="B6" s="601">
        <v>2012</v>
      </c>
      <c r="C6" s="601"/>
      <c r="D6" s="601">
        <v>2013</v>
      </c>
      <c r="E6" s="601"/>
      <c r="F6" s="601">
        <v>2014</v>
      </c>
      <c r="G6" s="601"/>
    </row>
    <row r="7" spans="1:89" ht="20.100000000000001" customHeight="1" x14ac:dyDescent="0.2">
      <c r="A7" s="630" t="s">
        <v>550</v>
      </c>
      <c r="B7" s="648">
        <v>50.205105148546977</v>
      </c>
      <c r="C7" s="648"/>
      <c r="D7" s="648">
        <v>51.76</v>
      </c>
      <c r="E7" s="666"/>
      <c r="F7" s="648">
        <v>56.6</v>
      </c>
      <c r="G7" s="666"/>
    </row>
    <row r="8" spans="1:89" ht="20.100000000000001" customHeight="1" x14ac:dyDescent="0.2">
      <c r="A8" s="634" t="s">
        <v>694</v>
      </c>
      <c r="B8" s="649">
        <v>62.451779031118591</v>
      </c>
      <c r="C8" s="649"/>
      <c r="D8" s="649">
        <v>64.790000000000006</v>
      </c>
      <c r="E8" s="667"/>
      <c r="F8" s="649">
        <v>65.650000000000006</v>
      </c>
      <c r="G8" s="667"/>
    </row>
    <row r="9" spans="1:89" ht="20.100000000000001" customHeight="1" x14ac:dyDescent="0.2">
      <c r="A9" s="634" t="s">
        <v>723</v>
      </c>
      <c r="B9" s="649">
        <v>53.149243956432223</v>
      </c>
      <c r="C9" s="649"/>
      <c r="D9" s="649">
        <v>60.85</v>
      </c>
      <c r="E9" s="667"/>
      <c r="F9" s="649">
        <v>65.7</v>
      </c>
      <c r="G9" s="667"/>
    </row>
    <row r="10" spans="1:89" ht="20.100000000000001" customHeight="1" x14ac:dyDescent="0.2">
      <c r="A10" s="634" t="s">
        <v>725</v>
      </c>
      <c r="B10" s="649">
        <v>52.484956824411277</v>
      </c>
      <c r="C10" s="649"/>
      <c r="D10" s="649">
        <v>54.4</v>
      </c>
      <c r="E10" s="667"/>
      <c r="F10" s="649">
        <v>52.91</v>
      </c>
      <c r="G10" s="667"/>
    </row>
    <row r="11" spans="1:89" ht="20.100000000000001" customHeight="1" x14ac:dyDescent="0.2">
      <c r="A11" s="634" t="s">
        <v>720</v>
      </c>
      <c r="B11" s="651">
        <v>48.006040951457337</v>
      </c>
      <c r="C11" s="651"/>
      <c r="D11" s="651">
        <v>50.22</v>
      </c>
      <c r="E11" s="667"/>
      <c r="F11" s="651">
        <v>52.96</v>
      </c>
      <c r="G11" s="667"/>
    </row>
    <row r="12" spans="1:89" ht="20.100000000000001" customHeight="1" x14ac:dyDescent="0.2">
      <c r="A12" s="637" t="s">
        <v>722</v>
      </c>
      <c r="B12" s="652">
        <v>36.719355720195004</v>
      </c>
      <c r="C12" s="652"/>
      <c r="D12" s="652">
        <v>38.369999999999997</v>
      </c>
      <c r="E12" s="667"/>
      <c r="F12" s="653">
        <v>35.58</v>
      </c>
      <c r="G12" s="667"/>
    </row>
    <row r="13" spans="1:89" ht="20.100000000000001" customHeight="1" x14ac:dyDescent="0.2">
      <c r="A13" s="634" t="s">
        <v>721</v>
      </c>
      <c r="B13" s="651">
        <v>35.522763889863697</v>
      </c>
      <c r="C13" s="651"/>
      <c r="D13" s="651">
        <v>34.57</v>
      </c>
      <c r="E13" s="667"/>
      <c r="F13" s="651">
        <v>39.200000000000003</v>
      </c>
      <c r="G13" s="667"/>
    </row>
    <row r="14" spans="1:89" ht="20.100000000000001" customHeight="1" x14ac:dyDescent="0.2">
      <c r="A14" s="640" t="s">
        <v>724</v>
      </c>
      <c r="B14" s="657">
        <v>34.32796185891133</v>
      </c>
      <c r="C14" s="657"/>
      <c r="D14" s="657">
        <v>32.369999999999997</v>
      </c>
      <c r="E14" s="668"/>
      <c r="F14" s="657">
        <v>30.4</v>
      </c>
      <c r="G14" s="668"/>
    </row>
    <row r="15" spans="1:89" ht="15.75" x14ac:dyDescent="0.2">
      <c r="A15" s="618"/>
      <c r="B15" s="669"/>
      <c r="C15" s="669"/>
      <c r="D15" s="669"/>
      <c r="E15" s="600"/>
      <c r="F15" s="669"/>
      <c r="G15" s="600"/>
    </row>
    <row r="16" spans="1:89" ht="15" customHeight="1" x14ac:dyDescent="0.2">
      <c r="A16" s="1647" t="s">
        <v>726</v>
      </c>
      <c r="B16" s="1647"/>
      <c r="C16" s="1647"/>
      <c r="D16" s="1647"/>
      <c r="E16" s="1647"/>
      <c r="F16" s="1647"/>
      <c r="G16" s="1647"/>
      <c r="H16" s="1647"/>
      <c r="I16" s="660"/>
      <c r="J16" s="660"/>
      <c r="K16" s="660"/>
      <c r="L16" s="660"/>
      <c r="M16" s="660"/>
      <c r="N16" s="659"/>
      <c r="O16" s="659"/>
    </row>
    <row r="17" spans="1:15" ht="15" customHeight="1" x14ac:dyDescent="0.2">
      <c r="A17" s="958" t="s">
        <v>998</v>
      </c>
      <c r="B17" s="958"/>
      <c r="C17" s="958"/>
      <c r="D17" s="958"/>
      <c r="E17" s="958"/>
      <c r="F17" s="958"/>
      <c r="G17" s="958"/>
      <c r="H17" s="958"/>
      <c r="I17" s="660"/>
      <c r="J17" s="660"/>
      <c r="K17" s="660"/>
      <c r="L17" s="660"/>
      <c r="M17" s="660"/>
      <c r="N17" s="659"/>
      <c r="O17" s="659"/>
    </row>
    <row r="18" spans="1:15" ht="14.25" customHeight="1" x14ac:dyDescent="0.25">
      <c r="A18" s="401" t="s">
        <v>735</v>
      </c>
      <c r="B18" s="607"/>
      <c r="C18" s="607"/>
      <c r="D18" s="607"/>
      <c r="E18" s="607"/>
      <c r="F18" s="477"/>
      <c r="G18" s="477"/>
    </row>
  </sheetData>
  <mergeCells count="3">
    <mergeCell ref="A5:A6"/>
    <mergeCell ref="B5:G5"/>
    <mergeCell ref="A16:H16"/>
  </mergeCells>
  <printOptions horizontalCentered="1" verticalCentered="1"/>
  <pageMargins left="0.98425196850393704" right="0.39370078740157483" top="0.39370078740157483" bottom="0.39370078740157483" header="0" footer="0.19685039370078741"/>
  <pageSetup orientation="landscape" r:id="rId1"/>
  <headerFooter>
    <oddFooter>&amp;R320</oddFooter>
  </headerFooter>
  <colBreaks count="1" manualBreakCount="1">
    <brk id="7" max="34" man="1"/>
  </col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CV44"/>
  <sheetViews>
    <sheetView showGridLines="0" view="pageBreakPreview" topLeftCell="A4" zoomScaleNormal="100" zoomScaleSheetLayoutView="100" workbookViewId="0">
      <selection activeCell="I8" sqref="I8"/>
    </sheetView>
  </sheetViews>
  <sheetFormatPr baseColWidth="10" defaultColWidth="8" defaultRowHeight="12.75" x14ac:dyDescent="0.2"/>
  <cols>
    <col min="1" max="1" width="22.5" style="464" customWidth="1"/>
    <col min="2" max="2" width="13.75" style="464" customWidth="1"/>
    <col min="3" max="3" width="3.25" style="464" customWidth="1"/>
    <col min="4" max="4" width="13.75" style="464" customWidth="1"/>
    <col min="5" max="5" width="3.25" style="464" customWidth="1"/>
    <col min="6" max="6" width="13.75" style="464" customWidth="1"/>
    <col min="7" max="8" width="3.25" style="464" customWidth="1"/>
    <col min="9" max="9" width="13.75" style="464" customWidth="1"/>
    <col min="10" max="10" width="3.25" style="464" customWidth="1"/>
    <col min="11" max="11" width="13.75" style="464" customWidth="1"/>
    <col min="12" max="12" width="3.25" style="464" customWidth="1"/>
    <col min="13" max="13" width="13.75" style="464" customWidth="1"/>
    <col min="14" max="14" width="3.25" style="464" customWidth="1"/>
    <col min="15" max="16384" width="8" style="464"/>
  </cols>
  <sheetData>
    <row r="1" spans="1:100" ht="19.5" customHeight="1" x14ac:dyDescent="0.2">
      <c r="A1" s="478" t="s">
        <v>736</v>
      </c>
      <c r="B1" s="596"/>
      <c r="C1" s="596"/>
      <c r="D1" s="596"/>
      <c r="E1" s="596"/>
      <c r="F1" s="596"/>
      <c r="G1" s="596"/>
      <c r="H1" s="596"/>
      <c r="I1" s="465"/>
      <c r="J1" s="465"/>
      <c r="K1" s="662"/>
      <c r="L1" s="662"/>
      <c r="M1" s="662"/>
      <c r="N1" s="597" t="s">
        <v>1000</v>
      </c>
    </row>
    <row r="2" spans="1:100" s="592" customFormat="1" ht="15" customHeight="1" x14ac:dyDescent="0.2">
      <c r="A2" s="598" t="s">
        <v>190</v>
      </c>
      <c r="B2" s="663"/>
      <c r="C2" s="599"/>
      <c r="D2" s="663"/>
      <c r="E2" s="599"/>
      <c r="F2" s="663"/>
      <c r="G2" s="599"/>
      <c r="H2" s="599"/>
      <c r="I2" s="663"/>
      <c r="J2" s="599"/>
      <c r="K2" s="663"/>
      <c r="L2" s="599"/>
      <c r="M2" s="663"/>
      <c r="N2" s="599"/>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row>
    <row r="3" spans="1:100" ht="15" customHeight="1" x14ac:dyDescent="0.2">
      <c r="A3" s="600"/>
      <c r="B3" s="600"/>
      <c r="C3" s="600"/>
      <c r="D3" s="600"/>
      <c r="E3" s="600"/>
      <c r="F3" s="600"/>
      <c r="G3" s="600"/>
      <c r="H3" s="600"/>
      <c r="I3" s="600"/>
      <c r="J3" s="600"/>
      <c r="K3" s="600"/>
      <c r="L3" s="600"/>
      <c r="M3" s="600"/>
      <c r="N3" s="600"/>
    </row>
    <row r="4" spans="1:100" ht="20.100000000000001" customHeight="1" x14ac:dyDescent="0.2">
      <c r="A4" s="1650" t="s">
        <v>534</v>
      </c>
      <c r="B4" s="1646" t="s">
        <v>737</v>
      </c>
      <c r="C4" s="1646"/>
      <c r="D4" s="1646"/>
      <c r="E4" s="1646"/>
      <c r="F4" s="1646"/>
      <c r="G4" s="1646"/>
      <c r="H4" s="628"/>
      <c r="I4" s="1646" t="s">
        <v>738</v>
      </c>
      <c r="J4" s="1646"/>
      <c r="K4" s="1646"/>
      <c r="L4" s="1646"/>
      <c r="M4" s="1646"/>
      <c r="N4" s="1646"/>
    </row>
    <row r="5" spans="1:100" ht="20.100000000000001" customHeight="1" x14ac:dyDescent="0.2">
      <c r="A5" s="1651"/>
      <c r="B5" s="601">
        <v>2012</v>
      </c>
      <c r="C5" s="601"/>
      <c r="D5" s="601">
        <v>2013</v>
      </c>
      <c r="E5" s="601"/>
      <c r="F5" s="601">
        <v>2014</v>
      </c>
      <c r="G5" s="601"/>
      <c r="H5" s="670"/>
      <c r="I5" s="601">
        <v>2012</v>
      </c>
      <c r="J5" s="601"/>
      <c r="K5" s="601">
        <v>2013</v>
      </c>
      <c r="L5" s="601"/>
      <c r="M5" s="601">
        <v>2014</v>
      </c>
      <c r="N5" s="601"/>
    </row>
    <row r="6" spans="1:100" ht="15" customHeight="1" x14ac:dyDescent="0.2">
      <c r="A6" s="630" t="s">
        <v>550</v>
      </c>
      <c r="B6" s="604">
        <v>74957231.089600787</v>
      </c>
      <c r="C6" s="604"/>
      <c r="D6" s="604">
        <v>79971949</v>
      </c>
      <c r="E6" s="604"/>
      <c r="F6" s="604" t="s">
        <v>293</v>
      </c>
      <c r="G6" s="604"/>
      <c r="H6" s="604"/>
      <c r="I6" s="604">
        <v>15453773.209019177</v>
      </c>
      <c r="J6" s="604"/>
      <c r="K6" s="604">
        <v>17146925</v>
      </c>
      <c r="L6" s="671"/>
      <c r="M6" s="604" t="s">
        <v>293</v>
      </c>
      <c r="N6" s="671"/>
    </row>
    <row r="7" spans="1:100" ht="15" customHeight="1" x14ac:dyDescent="0.2">
      <c r="A7" s="634" t="s">
        <v>694</v>
      </c>
      <c r="B7" s="608">
        <v>9662201</v>
      </c>
      <c r="C7" s="608"/>
      <c r="D7" s="608">
        <v>9942827</v>
      </c>
      <c r="E7" s="608"/>
      <c r="F7" s="608">
        <v>10506806</v>
      </c>
      <c r="G7" s="608"/>
      <c r="H7" s="608"/>
      <c r="I7" s="608">
        <v>2197256</v>
      </c>
      <c r="J7" s="608"/>
      <c r="K7" s="608">
        <v>2079921</v>
      </c>
      <c r="L7" s="672"/>
      <c r="M7" s="608">
        <v>2588458</v>
      </c>
      <c r="N7" s="672"/>
    </row>
    <row r="8" spans="1:100" ht="15" customHeight="1" x14ac:dyDescent="0.2">
      <c r="A8" s="634" t="s">
        <v>723</v>
      </c>
      <c r="B8" s="608">
        <v>2553158.0031999997</v>
      </c>
      <c r="C8" s="608"/>
      <c r="D8" s="608">
        <v>3035498</v>
      </c>
      <c r="E8" s="608"/>
      <c r="F8" s="608">
        <v>3380897</v>
      </c>
      <c r="G8" s="608"/>
      <c r="H8" s="608"/>
      <c r="I8" s="608">
        <v>301784.99679999996</v>
      </c>
      <c r="J8" s="608"/>
      <c r="K8" s="608">
        <v>400815</v>
      </c>
      <c r="L8" s="672"/>
      <c r="M8" s="608">
        <v>438266</v>
      </c>
      <c r="N8" s="672"/>
    </row>
    <row r="9" spans="1:100" ht="15" customHeight="1" x14ac:dyDescent="0.2">
      <c r="A9" s="634" t="s">
        <v>721</v>
      </c>
      <c r="B9" s="608">
        <v>2351124.8537521465</v>
      </c>
      <c r="C9" s="608"/>
      <c r="D9" s="608">
        <v>2592548</v>
      </c>
      <c r="E9" s="608"/>
      <c r="F9" s="608" t="s">
        <v>293</v>
      </c>
      <c r="G9" s="608"/>
      <c r="H9" s="608"/>
      <c r="I9" s="608">
        <v>255608.65356122944</v>
      </c>
      <c r="J9" s="608"/>
      <c r="K9" s="608">
        <v>150302</v>
      </c>
      <c r="L9" s="672"/>
      <c r="M9" s="608" t="s">
        <v>293</v>
      </c>
      <c r="N9" s="672"/>
    </row>
    <row r="10" spans="1:100" ht="15" customHeight="1" x14ac:dyDescent="0.2">
      <c r="A10" s="634" t="s">
        <v>720</v>
      </c>
      <c r="B10" s="608">
        <v>1786875</v>
      </c>
      <c r="C10" s="608"/>
      <c r="D10" s="608">
        <v>2087305</v>
      </c>
      <c r="E10" s="608"/>
      <c r="F10" s="608">
        <v>2531082</v>
      </c>
      <c r="G10" s="608"/>
      <c r="H10" s="608"/>
      <c r="I10" s="608">
        <v>11448</v>
      </c>
      <c r="J10" s="608"/>
      <c r="K10" s="608">
        <v>5684</v>
      </c>
      <c r="L10" s="672"/>
      <c r="M10" s="608">
        <v>15339</v>
      </c>
      <c r="N10" s="672"/>
    </row>
    <row r="11" spans="1:100" ht="15" customHeight="1" x14ac:dyDescent="0.2">
      <c r="A11" s="637" t="s">
        <v>722</v>
      </c>
      <c r="B11" s="612">
        <v>1190549.5392763289</v>
      </c>
      <c r="C11" s="612"/>
      <c r="D11" s="612">
        <v>1163268</v>
      </c>
      <c r="E11" s="612"/>
      <c r="F11" s="614">
        <v>441710</v>
      </c>
      <c r="G11" s="614"/>
      <c r="H11" s="614"/>
      <c r="I11" s="614">
        <v>113772.69360486025</v>
      </c>
      <c r="J11" s="614"/>
      <c r="K11" s="614">
        <v>138784</v>
      </c>
      <c r="L11" s="673"/>
      <c r="M11" s="614" t="s">
        <v>739</v>
      </c>
      <c r="N11" s="672"/>
    </row>
    <row r="12" spans="1:100" ht="15" customHeight="1" x14ac:dyDescent="0.2">
      <c r="A12" s="634" t="s">
        <v>725</v>
      </c>
      <c r="B12" s="608">
        <v>1432374.9999999998</v>
      </c>
      <c r="C12" s="608"/>
      <c r="D12" s="608">
        <v>1641015</v>
      </c>
      <c r="E12" s="608"/>
      <c r="F12" s="608">
        <v>1752771</v>
      </c>
      <c r="G12" s="608"/>
      <c r="H12" s="608"/>
      <c r="I12" s="608">
        <v>80976.999999999971</v>
      </c>
      <c r="J12" s="608"/>
      <c r="K12" s="608">
        <v>100276</v>
      </c>
      <c r="L12" s="672"/>
      <c r="M12" s="608">
        <v>77698</v>
      </c>
      <c r="N12" s="672"/>
    </row>
    <row r="13" spans="1:100" ht="15" customHeight="1" x14ac:dyDescent="0.2">
      <c r="A13" s="640" t="s">
        <v>724</v>
      </c>
      <c r="B13" s="617">
        <v>284389</v>
      </c>
      <c r="C13" s="617"/>
      <c r="D13" s="617">
        <v>274034</v>
      </c>
      <c r="E13" s="617"/>
      <c r="F13" s="617">
        <v>89872</v>
      </c>
      <c r="G13" s="617"/>
      <c r="H13" s="617"/>
      <c r="I13" s="617">
        <v>7341</v>
      </c>
      <c r="J13" s="617"/>
      <c r="K13" s="617">
        <v>4922</v>
      </c>
      <c r="L13" s="674"/>
      <c r="M13" s="617">
        <v>2965</v>
      </c>
      <c r="N13" s="674"/>
    </row>
    <row r="14" spans="1:100" ht="15" customHeight="1" x14ac:dyDescent="0.2">
      <c r="A14" s="618"/>
      <c r="B14" s="608"/>
      <c r="C14" s="608"/>
      <c r="D14" s="608"/>
      <c r="E14" s="608"/>
      <c r="F14" s="608"/>
      <c r="G14" s="608"/>
      <c r="H14" s="608"/>
      <c r="I14" s="608"/>
      <c r="J14" s="608"/>
      <c r="K14" s="608"/>
      <c r="L14" s="672"/>
      <c r="M14" s="608"/>
      <c r="N14" s="672"/>
    </row>
    <row r="15" spans="1:100" ht="15" customHeight="1" x14ac:dyDescent="0.2">
      <c r="A15" s="958" t="s">
        <v>294</v>
      </c>
      <c r="B15" s="608"/>
      <c r="C15" s="608"/>
      <c r="D15" s="608"/>
      <c r="E15" s="608"/>
      <c r="F15" s="608"/>
      <c r="G15" s="608"/>
      <c r="H15" s="608"/>
      <c r="I15" s="608"/>
      <c r="J15" s="608"/>
      <c r="K15" s="608"/>
      <c r="L15" s="672"/>
      <c r="M15" s="608"/>
      <c r="N15" s="672"/>
    </row>
    <row r="16" spans="1:100" ht="15" customHeight="1" x14ac:dyDescent="0.2">
      <c r="A16" s="1653" t="s">
        <v>740</v>
      </c>
      <c r="B16" s="1653"/>
      <c r="C16" s="1653"/>
      <c r="D16" s="1653"/>
      <c r="E16" s="1653"/>
      <c r="F16" s="1653"/>
      <c r="G16" s="1653"/>
      <c r="H16" s="1653"/>
      <c r="I16" s="1653"/>
      <c r="J16" s="1653"/>
      <c r="K16" s="1653"/>
      <c r="L16" s="1653"/>
      <c r="M16" s="1653"/>
      <c r="N16" s="1653"/>
    </row>
    <row r="17" spans="1:14" ht="33.75" customHeight="1" x14ac:dyDescent="0.2">
      <c r="A17" s="1653" t="s">
        <v>741</v>
      </c>
      <c r="B17" s="1653"/>
      <c r="C17" s="1653"/>
      <c r="D17" s="1653"/>
      <c r="E17" s="1653"/>
      <c r="F17" s="1653"/>
      <c r="G17" s="1653"/>
      <c r="H17" s="1653"/>
      <c r="I17" s="1653"/>
      <c r="J17" s="1653"/>
      <c r="K17" s="1653"/>
      <c r="L17" s="1653"/>
      <c r="M17" s="1653"/>
      <c r="N17" s="1653"/>
    </row>
    <row r="18" spans="1:14" ht="15" customHeight="1" x14ac:dyDescent="0.2">
      <c r="A18" s="607" t="s">
        <v>730</v>
      </c>
      <c r="B18" s="675"/>
      <c r="C18" s="675"/>
      <c r="D18" s="675"/>
      <c r="E18" s="675"/>
      <c r="F18" s="675"/>
      <c r="G18" s="675"/>
      <c r="H18" s="675"/>
      <c r="I18" s="675"/>
      <c r="J18" s="675"/>
      <c r="K18" s="675"/>
      <c r="L18" s="675"/>
      <c r="M18" s="675"/>
      <c r="N18" s="675"/>
    </row>
    <row r="19" spans="1:14" ht="15" customHeight="1" x14ac:dyDescent="0.2">
      <c r="A19" s="620"/>
      <c r="B19" s="620"/>
      <c r="C19" s="620"/>
      <c r="D19" s="620"/>
      <c r="E19" s="620"/>
      <c r="F19" s="620"/>
      <c r="G19" s="620"/>
      <c r="H19" s="620"/>
      <c r="I19" s="620"/>
      <c r="J19" s="620"/>
      <c r="K19" s="620"/>
      <c r="L19" s="620"/>
      <c r="M19" s="620"/>
      <c r="N19" s="620"/>
    </row>
    <row r="20" spans="1:14" ht="15" customHeight="1" x14ac:dyDescent="0.2"/>
    <row r="21" spans="1:14" ht="17.25" customHeight="1" x14ac:dyDescent="0.2">
      <c r="A21" s="478" t="s">
        <v>742</v>
      </c>
      <c r="B21" s="600"/>
      <c r="C21" s="600"/>
      <c r="D21" s="600"/>
      <c r="E21" s="600"/>
      <c r="F21" s="600"/>
      <c r="G21" s="600"/>
      <c r="H21" s="600"/>
      <c r="I21" s="401"/>
      <c r="J21" s="401"/>
      <c r="K21" s="625"/>
      <c r="L21" s="625"/>
      <c r="M21" s="625"/>
      <c r="N21" s="597" t="s">
        <v>1001</v>
      </c>
    </row>
    <row r="22" spans="1:14" ht="15" customHeight="1" x14ac:dyDescent="0.2">
      <c r="A22" s="598" t="s">
        <v>190</v>
      </c>
      <c r="B22" s="627"/>
      <c r="C22" s="676"/>
      <c r="D22" s="627"/>
      <c r="E22" s="676"/>
      <c r="F22" s="627"/>
      <c r="G22" s="676"/>
      <c r="H22" s="676"/>
      <c r="I22" s="627"/>
      <c r="J22" s="676"/>
      <c r="K22" s="627"/>
      <c r="L22" s="676"/>
      <c r="M22" s="627"/>
      <c r="N22" s="676"/>
    </row>
    <row r="23" spans="1:14" ht="15" customHeight="1" x14ac:dyDescent="0.2">
      <c r="A23" s="600"/>
      <c r="B23" s="600"/>
      <c r="C23" s="600"/>
      <c r="D23" s="600"/>
      <c r="E23" s="600"/>
      <c r="F23" s="600"/>
      <c r="G23" s="600"/>
      <c r="H23" s="600"/>
      <c r="I23" s="600"/>
      <c r="J23" s="600"/>
      <c r="K23" s="600"/>
      <c r="L23" s="600"/>
      <c r="M23" s="600"/>
      <c r="N23" s="600"/>
    </row>
    <row r="24" spans="1:14" ht="20.100000000000001" customHeight="1" x14ac:dyDescent="0.2">
      <c r="A24" s="1650" t="s">
        <v>534</v>
      </c>
      <c r="B24" s="1646" t="s">
        <v>737</v>
      </c>
      <c r="C24" s="1646"/>
      <c r="D24" s="1646"/>
      <c r="E24" s="1646"/>
      <c r="F24" s="1646"/>
      <c r="G24" s="1646"/>
      <c r="H24" s="628"/>
      <c r="I24" s="1646" t="s">
        <v>738</v>
      </c>
      <c r="J24" s="1646"/>
      <c r="K24" s="1646"/>
      <c r="L24" s="1646"/>
      <c r="M24" s="1646"/>
      <c r="N24" s="1646"/>
    </row>
    <row r="25" spans="1:14" ht="20.100000000000001" customHeight="1" x14ac:dyDescent="0.2">
      <c r="A25" s="1651"/>
      <c r="B25" s="601">
        <v>2012</v>
      </c>
      <c r="C25" s="601"/>
      <c r="D25" s="601">
        <v>2013</v>
      </c>
      <c r="E25" s="601"/>
      <c r="F25" s="601">
        <v>2014</v>
      </c>
      <c r="G25" s="601"/>
      <c r="H25" s="629"/>
      <c r="I25" s="601">
        <v>2012</v>
      </c>
      <c r="J25" s="601"/>
      <c r="K25" s="601">
        <v>2013</v>
      </c>
      <c r="L25" s="601"/>
      <c r="M25" s="601">
        <v>2014</v>
      </c>
      <c r="N25" s="601"/>
    </row>
    <row r="26" spans="1:14" ht="15" customHeight="1" x14ac:dyDescent="0.2">
      <c r="A26" s="630" t="s">
        <v>550</v>
      </c>
      <c r="B26" s="677">
        <v>126933473.59503505</v>
      </c>
      <c r="C26" s="677"/>
      <c r="D26" s="677">
        <v>131663236</v>
      </c>
      <c r="E26" s="677"/>
      <c r="F26" s="677" t="s">
        <v>293</v>
      </c>
      <c r="G26" s="677"/>
      <c r="H26" s="677"/>
      <c r="I26" s="677">
        <v>57527194.165409282</v>
      </c>
      <c r="J26" s="677"/>
      <c r="K26" s="677">
        <v>63589449</v>
      </c>
      <c r="L26" s="678"/>
      <c r="M26" s="677" t="s">
        <v>293</v>
      </c>
      <c r="N26" s="678"/>
    </row>
    <row r="27" spans="1:14" ht="15" customHeight="1" x14ac:dyDescent="0.2">
      <c r="A27" s="634" t="s">
        <v>694</v>
      </c>
      <c r="B27" s="679">
        <v>19026862</v>
      </c>
      <c r="C27" s="679"/>
      <c r="D27" s="679">
        <v>18050363</v>
      </c>
      <c r="E27" s="679"/>
      <c r="F27" s="679">
        <v>18320805</v>
      </c>
      <c r="G27" s="679"/>
      <c r="H27" s="679"/>
      <c r="I27" s="679">
        <v>4774748</v>
      </c>
      <c r="J27" s="679"/>
      <c r="K27" s="679">
        <v>4311948</v>
      </c>
      <c r="L27" s="680"/>
      <c r="M27" s="679">
        <v>5778043</v>
      </c>
      <c r="N27" s="680"/>
    </row>
    <row r="28" spans="1:14" ht="15" customHeight="1" x14ac:dyDescent="0.2">
      <c r="A28" s="634" t="s">
        <v>723</v>
      </c>
      <c r="B28" s="679">
        <v>3541129.0679639853</v>
      </c>
      <c r="C28" s="679"/>
      <c r="D28" s="679">
        <v>4884123</v>
      </c>
      <c r="E28" s="679"/>
      <c r="F28" s="681" t="s">
        <v>293</v>
      </c>
      <c r="G28" s="681"/>
      <c r="H28" s="681"/>
      <c r="I28" s="681">
        <v>539245.21130199777</v>
      </c>
      <c r="J28" s="681"/>
      <c r="K28" s="681">
        <v>733893</v>
      </c>
      <c r="L28" s="682"/>
      <c r="M28" s="681" t="s">
        <v>293</v>
      </c>
      <c r="N28" s="680"/>
    </row>
    <row r="29" spans="1:14" ht="15" customHeight="1" x14ac:dyDescent="0.2">
      <c r="A29" s="634" t="s">
        <v>721</v>
      </c>
      <c r="B29" s="679">
        <v>3210023.9544517719</v>
      </c>
      <c r="C29" s="679"/>
      <c r="D29" s="679">
        <v>3237713</v>
      </c>
      <c r="E29" s="679"/>
      <c r="F29" s="679" t="s">
        <v>293</v>
      </c>
      <c r="G29" s="679"/>
      <c r="H29" s="679"/>
      <c r="I29" s="679">
        <v>545362.09316670999</v>
      </c>
      <c r="J29" s="679"/>
      <c r="K29" s="679">
        <v>314198</v>
      </c>
      <c r="L29" s="680"/>
      <c r="M29" s="679" t="s">
        <v>293</v>
      </c>
      <c r="N29" s="680"/>
    </row>
    <row r="30" spans="1:14" ht="15" customHeight="1" x14ac:dyDescent="0.2">
      <c r="A30" s="634" t="s">
        <v>725</v>
      </c>
      <c r="B30" s="679">
        <v>2482724.9999999995</v>
      </c>
      <c r="C30" s="679"/>
      <c r="D30" s="679">
        <v>2930972</v>
      </c>
      <c r="E30" s="679"/>
      <c r="F30" s="679">
        <v>3140169</v>
      </c>
      <c r="G30" s="679"/>
      <c r="H30" s="679"/>
      <c r="I30" s="679">
        <v>186497.00000000006</v>
      </c>
      <c r="J30" s="679"/>
      <c r="K30" s="679">
        <v>218888</v>
      </c>
      <c r="L30" s="680"/>
      <c r="M30" s="679">
        <v>186306</v>
      </c>
      <c r="N30" s="680"/>
    </row>
    <row r="31" spans="1:14" ht="15" customHeight="1" x14ac:dyDescent="0.2">
      <c r="A31" s="634" t="s">
        <v>720</v>
      </c>
      <c r="B31" s="679">
        <v>2251190</v>
      </c>
      <c r="C31" s="679"/>
      <c r="D31" s="679">
        <v>2451794</v>
      </c>
      <c r="E31" s="679"/>
      <c r="F31" s="679">
        <v>2785525</v>
      </c>
      <c r="G31" s="679"/>
      <c r="H31" s="679"/>
      <c r="I31" s="679">
        <v>12586</v>
      </c>
      <c r="J31" s="679"/>
      <c r="K31" s="679">
        <v>8974</v>
      </c>
      <c r="L31" s="680"/>
      <c r="M31" s="679">
        <v>16754</v>
      </c>
      <c r="N31" s="680"/>
    </row>
    <row r="32" spans="1:14" ht="15" customHeight="1" x14ac:dyDescent="0.2">
      <c r="A32" s="637" t="s">
        <v>722</v>
      </c>
      <c r="B32" s="683">
        <v>1685860.9114320255</v>
      </c>
      <c r="C32" s="683"/>
      <c r="D32" s="683">
        <v>1730331</v>
      </c>
      <c r="E32" s="683"/>
      <c r="F32" s="684">
        <v>701840</v>
      </c>
      <c r="G32" s="683"/>
      <c r="H32" s="683"/>
      <c r="I32" s="683">
        <v>127555.01025415707</v>
      </c>
      <c r="J32" s="683"/>
      <c r="K32" s="683">
        <v>151922</v>
      </c>
      <c r="L32" s="680"/>
      <c r="M32" s="683">
        <v>74890</v>
      </c>
      <c r="N32" s="680"/>
    </row>
    <row r="33" spans="1:14" ht="15" customHeight="1" x14ac:dyDescent="0.2">
      <c r="A33" s="640" t="s">
        <v>724</v>
      </c>
      <c r="B33" s="685">
        <v>350628.34598699718</v>
      </c>
      <c r="C33" s="685"/>
      <c r="D33" s="685">
        <v>378839</v>
      </c>
      <c r="E33" s="685"/>
      <c r="F33" s="685">
        <v>115747</v>
      </c>
      <c r="G33" s="685"/>
      <c r="H33" s="685"/>
      <c r="I33" s="685">
        <v>11294.059560893849</v>
      </c>
      <c r="J33" s="685"/>
      <c r="K33" s="685">
        <v>8677</v>
      </c>
      <c r="L33" s="686"/>
      <c r="M33" s="685">
        <v>3438</v>
      </c>
      <c r="N33" s="686"/>
    </row>
    <row r="34" spans="1:14" ht="15" customHeight="1" x14ac:dyDescent="0.2">
      <c r="A34" s="618"/>
      <c r="B34" s="669"/>
      <c r="C34" s="669"/>
      <c r="D34" s="669"/>
      <c r="E34" s="669"/>
      <c r="F34" s="669"/>
      <c r="G34" s="669"/>
      <c r="H34" s="669"/>
      <c r="I34" s="669"/>
      <c r="J34" s="669"/>
      <c r="K34" s="669"/>
      <c r="L34" s="600"/>
      <c r="M34" s="669"/>
      <c r="N34" s="600"/>
    </row>
    <row r="35" spans="1:14" ht="15" customHeight="1" x14ac:dyDescent="0.2">
      <c r="A35" s="958" t="s">
        <v>294</v>
      </c>
      <c r="B35" s="608"/>
      <c r="C35" s="608"/>
      <c r="D35" s="608"/>
      <c r="E35" s="608"/>
      <c r="F35" s="608"/>
      <c r="G35" s="608"/>
      <c r="H35" s="608"/>
      <c r="I35" s="608"/>
      <c r="J35" s="608"/>
      <c r="K35" s="608"/>
      <c r="L35" s="672"/>
      <c r="M35" s="608"/>
      <c r="N35" s="672"/>
    </row>
    <row r="36" spans="1:14" ht="15" customHeight="1" x14ac:dyDescent="0.25">
      <c r="A36" s="509" t="s">
        <v>743</v>
      </c>
      <c r="B36" s="607"/>
      <c r="C36" s="607"/>
      <c r="D36" s="607"/>
      <c r="E36" s="607"/>
      <c r="F36" s="607"/>
      <c r="G36" s="607"/>
      <c r="H36" s="607"/>
      <c r="I36" s="607"/>
      <c r="J36" s="607"/>
      <c r="K36" s="607"/>
      <c r="L36" s="607"/>
      <c r="M36" s="477"/>
      <c r="N36" s="477"/>
    </row>
    <row r="37" spans="1:14" ht="36.75" customHeight="1" x14ac:dyDescent="0.2">
      <c r="A37" s="1652" t="s">
        <v>741</v>
      </c>
      <c r="B37" s="1652"/>
      <c r="C37" s="1652"/>
      <c r="D37" s="1652"/>
      <c r="E37" s="1652"/>
      <c r="F37" s="1652"/>
      <c r="G37" s="1652"/>
      <c r="H37" s="1652"/>
      <c r="I37" s="1652"/>
      <c r="J37" s="1652"/>
      <c r="K37" s="1652"/>
      <c r="L37" s="1652"/>
      <c r="M37" s="1652"/>
      <c r="N37" s="1652"/>
    </row>
    <row r="38" spans="1:14" ht="15" customHeight="1" x14ac:dyDescent="0.25">
      <c r="A38" s="477" t="s">
        <v>730</v>
      </c>
    </row>
    <row r="39" spans="1:14" ht="14.25" x14ac:dyDescent="0.2">
      <c r="B39" s="687"/>
      <c r="C39" s="687"/>
      <c r="D39" s="687"/>
      <c r="E39" s="687"/>
      <c r="F39" s="687"/>
      <c r="G39" s="687"/>
      <c r="H39" s="687"/>
      <c r="I39" s="687"/>
      <c r="J39" s="687"/>
      <c r="K39" s="687"/>
      <c r="L39" s="688"/>
      <c r="M39" s="687"/>
      <c r="N39" s="688"/>
    </row>
    <row r="40" spans="1:14" ht="14.25" x14ac:dyDescent="0.2">
      <c r="B40" s="687"/>
      <c r="C40" s="687"/>
      <c r="D40" s="687"/>
      <c r="E40" s="687"/>
      <c r="F40" s="687"/>
      <c r="G40" s="687"/>
      <c r="H40" s="687"/>
      <c r="I40" s="687"/>
      <c r="J40" s="687"/>
      <c r="K40" s="687"/>
      <c r="L40" s="688"/>
      <c r="M40" s="687"/>
      <c r="N40" s="688"/>
    </row>
    <row r="41" spans="1:14" ht="14.25" x14ac:dyDescent="0.2">
      <c r="B41" s="687"/>
      <c r="C41" s="687"/>
      <c r="D41" s="687"/>
      <c r="E41" s="687"/>
      <c r="F41" s="687"/>
      <c r="G41" s="687"/>
      <c r="H41" s="687"/>
      <c r="I41" s="687"/>
      <c r="J41" s="687"/>
      <c r="K41" s="687"/>
      <c r="L41" s="688"/>
      <c r="M41" s="687"/>
      <c r="N41" s="688"/>
    </row>
    <row r="42" spans="1:14" ht="14.25" x14ac:dyDescent="0.2">
      <c r="B42" s="687"/>
      <c r="C42" s="687"/>
      <c r="D42" s="687"/>
      <c r="E42" s="687"/>
      <c r="F42" s="687"/>
      <c r="G42" s="687"/>
      <c r="H42" s="687"/>
      <c r="I42" s="687"/>
      <c r="J42" s="687"/>
      <c r="K42" s="687"/>
      <c r="L42" s="688"/>
      <c r="M42" s="687"/>
      <c r="N42" s="688"/>
    </row>
    <row r="43" spans="1:14" ht="14.25" x14ac:dyDescent="0.2">
      <c r="B43" s="687"/>
      <c r="C43" s="687"/>
      <c r="D43" s="687"/>
      <c r="E43" s="687"/>
      <c r="F43" s="687"/>
      <c r="G43" s="687"/>
      <c r="H43" s="687"/>
      <c r="I43" s="687"/>
      <c r="J43" s="687"/>
      <c r="K43" s="687"/>
      <c r="L43" s="688"/>
      <c r="M43" s="687"/>
      <c r="N43" s="688"/>
    </row>
    <row r="44" spans="1:14" ht="14.25" x14ac:dyDescent="0.2">
      <c r="B44" s="689"/>
      <c r="C44" s="689"/>
      <c r="D44" s="689"/>
      <c r="E44" s="689"/>
      <c r="F44" s="690"/>
      <c r="G44" s="689"/>
      <c r="H44" s="689"/>
      <c r="I44" s="689"/>
      <c r="J44" s="689"/>
      <c r="K44" s="689"/>
      <c r="L44" s="688"/>
      <c r="M44" s="689"/>
      <c r="N44" s="688"/>
    </row>
  </sheetData>
  <mergeCells count="9">
    <mergeCell ref="A37:N37"/>
    <mergeCell ref="A4:A5"/>
    <mergeCell ref="B4:G4"/>
    <mergeCell ref="I4:N4"/>
    <mergeCell ref="A16:N16"/>
    <mergeCell ref="A17:N17"/>
    <mergeCell ref="A24:A25"/>
    <mergeCell ref="B24:G24"/>
    <mergeCell ref="I24:N24"/>
  </mergeCells>
  <printOptions horizontalCentered="1" verticalCentered="1"/>
  <pageMargins left="0.98425196850393704" right="0.39370078740157483" top="0.39370078740157483" bottom="0.39370078740157483" header="0" footer="0.19685039370078741"/>
  <pageSetup scale="85" orientation="landscape" r:id="rId1"/>
  <headerFooter>
    <oddFooter>&amp;L321</oddFoot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EQ36"/>
  <sheetViews>
    <sheetView showGridLines="0" view="pageBreakPreview" topLeftCell="A7" zoomScaleNormal="100" zoomScaleSheetLayoutView="100" workbookViewId="0">
      <selection activeCell="I8" sqref="I8"/>
    </sheetView>
  </sheetViews>
  <sheetFormatPr baseColWidth="10" defaultColWidth="8" defaultRowHeight="12.75" x14ac:dyDescent="0.2"/>
  <cols>
    <col min="1" max="1" width="22.5" style="464" customWidth="1"/>
    <col min="2" max="2" width="13.75" style="464" customWidth="1"/>
    <col min="3" max="3" width="3.25" style="464" customWidth="1"/>
    <col min="4" max="4" width="13.75" style="464" customWidth="1"/>
    <col min="5" max="5" width="3.25" style="464" customWidth="1"/>
    <col min="6" max="6" width="13.75" style="464" customWidth="1"/>
    <col min="7" max="8" width="3.25" style="464" customWidth="1"/>
    <col min="9" max="9" width="13.75" style="464" customWidth="1"/>
    <col min="10" max="10" width="3.25" style="464" customWidth="1"/>
    <col min="11" max="11" width="13.75" style="464" customWidth="1"/>
    <col min="12" max="12" width="3.25" style="464" customWidth="1"/>
    <col min="13" max="13" width="13.75" style="464" customWidth="1"/>
    <col min="14" max="14" width="3.25" style="464" customWidth="1"/>
    <col min="15" max="16384" width="8" style="464"/>
  </cols>
  <sheetData>
    <row r="1" spans="1:147" ht="18" x14ac:dyDescent="0.25">
      <c r="A1" s="478" t="s">
        <v>744</v>
      </c>
      <c r="B1" s="596"/>
      <c r="C1" s="596"/>
      <c r="D1" s="596"/>
      <c r="E1" s="596"/>
      <c r="F1" s="596"/>
      <c r="G1" s="596"/>
      <c r="H1" s="596"/>
      <c r="I1" s="465"/>
      <c r="J1" s="662"/>
      <c r="K1" s="662"/>
      <c r="L1" s="662"/>
      <c r="M1" s="466"/>
      <c r="N1" s="357" t="s">
        <v>1002</v>
      </c>
    </row>
    <row r="2" spans="1:147" s="592" customFormat="1" ht="18" x14ac:dyDescent="0.2">
      <c r="A2" s="598" t="s">
        <v>190</v>
      </c>
      <c r="B2" s="599"/>
      <c r="C2" s="663"/>
      <c r="D2" s="599"/>
      <c r="E2" s="663"/>
      <c r="F2" s="599"/>
      <c r="G2" s="663"/>
      <c r="H2" s="663"/>
      <c r="I2" s="599"/>
      <c r="J2" s="663"/>
      <c r="K2" s="599"/>
      <c r="L2" s="663"/>
      <c r="M2" s="599"/>
      <c r="N2" s="663"/>
      <c r="O2" s="591"/>
      <c r="P2" s="587"/>
      <c r="Q2" s="591"/>
      <c r="R2" s="587"/>
      <c r="S2" s="587"/>
      <c r="T2" s="591"/>
      <c r="U2" s="587"/>
      <c r="V2" s="591"/>
      <c r="W2" s="587"/>
      <c r="X2" s="591"/>
      <c r="Y2" s="587"/>
      <c r="Z2" s="591"/>
      <c r="AA2" s="587"/>
      <c r="AB2" s="591"/>
      <c r="AC2" s="587"/>
      <c r="AD2" s="591"/>
      <c r="AE2" s="587"/>
      <c r="AF2" s="591"/>
      <c r="AG2" s="587"/>
      <c r="AH2" s="591"/>
      <c r="AI2" s="587"/>
      <c r="AJ2" s="591"/>
      <c r="AK2" s="587"/>
      <c r="AL2" s="591"/>
      <c r="AM2" s="587"/>
      <c r="AN2" s="591"/>
      <c r="AO2" s="587"/>
      <c r="AP2" s="591"/>
      <c r="AQ2" s="591"/>
      <c r="AR2" s="587"/>
      <c r="AS2" s="591"/>
      <c r="AT2" s="587"/>
      <c r="AU2" s="591"/>
      <c r="AV2" s="587"/>
      <c r="AW2" s="591"/>
      <c r="AX2" s="587"/>
      <c r="AY2" s="591"/>
      <c r="AZ2" s="587"/>
      <c r="BA2" s="591"/>
      <c r="BB2" s="587"/>
      <c r="BC2" s="591"/>
      <c r="BD2" s="587"/>
      <c r="BE2" s="591"/>
      <c r="BF2" s="587"/>
      <c r="BG2" s="591"/>
      <c r="BH2" s="587"/>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1"/>
      <c r="DT2" s="591"/>
      <c r="DU2" s="591"/>
      <c r="DV2" s="591"/>
      <c r="DW2" s="591"/>
      <c r="DX2" s="591"/>
      <c r="DY2" s="591"/>
      <c r="DZ2" s="591"/>
      <c r="EA2" s="591"/>
      <c r="EB2" s="591"/>
      <c r="EC2" s="591"/>
      <c r="ED2" s="591"/>
      <c r="EE2" s="591"/>
      <c r="EF2" s="591"/>
      <c r="EG2" s="591"/>
      <c r="EH2" s="591"/>
      <c r="EI2" s="591"/>
      <c r="EJ2" s="591"/>
      <c r="EK2" s="591"/>
      <c r="EL2" s="591"/>
      <c r="EM2" s="591"/>
      <c r="EN2" s="591"/>
      <c r="EO2" s="591"/>
      <c r="EP2" s="591"/>
      <c r="EQ2" s="591"/>
    </row>
    <row r="3" spans="1:147" ht="15" customHeight="1" x14ac:dyDescent="0.2">
      <c r="A3" s="600"/>
      <c r="B3" s="600"/>
      <c r="C3" s="600"/>
      <c r="D3" s="600"/>
      <c r="E3" s="600"/>
      <c r="F3" s="600"/>
      <c r="G3" s="600"/>
      <c r="H3" s="600"/>
      <c r="I3" s="600"/>
      <c r="J3" s="600"/>
      <c r="K3" s="600"/>
      <c r="L3" s="600"/>
      <c r="M3" s="600"/>
      <c r="N3" s="600"/>
    </row>
    <row r="4" spans="1:147" ht="20.100000000000001" customHeight="1" x14ac:dyDescent="0.2">
      <c r="A4" s="1650" t="s">
        <v>534</v>
      </c>
      <c r="B4" s="1646" t="s">
        <v>737</v>
      </c>
      <c r="C4" s="1646"/>
      <c r="D4" s="1646"/>
      <c r="E4" s="1646"/>
      <c r="F4" s="1646"/>
      <c r="G4" s="1646"/>
      <c r="H4" s="628"/>
      <c r="I4" s="1646" t="s">
        <v>738</v>
      </c>
      <c r="J4" s="1646"/>
      <c r="K4" s="1646"/>
      <c r="L4" s="1646"/>
      <c r="M4" s="1646"/>
      <c r="N4" s="1646"/>
    </row>
    <row r="5" spans="1:147" ht="20.100000000000001" customHeight="1" x14ac:dyDescent="0.2">
      <c r="A5" s="1651"/>
      <c r="B5" s="601">
        <v>2012</v>
      </c>
      <c r="C5" s="601"/>
      <c r="D5" s="601">
        <v>2013</v>
      </c>
      <c r="E5" s="601"/>
      <c r="F5" s="601">
        <v>2014</v>
      </c>
      <c r="G5" s="601"/>
      <c r="H5" s="629"/>
      <c r="I5" s="601">
        <v>2012</v>
      </c>
      <c r="J5" s="601"/>
      <c r="K5" s="601">
        <v>2013</v>
      </c>
      <c r="L5" s="601"/>
      <c r="M5" s="601">
        <v>2014</v>
      </c>
      <c r="N5" s="601"/>
    </row>
    <row r="6" spans="1:147" ht="15" customHeight="1" x14ac:dyDescent="0.2">
      <c r="A6" s="630" t="s">
        <v>550</v>
      </c>
      <c r="B6" s="691">
        <v>1.693411986407342</v>
      </c>
      <c r="C6" s="691"/>
      <c r="D6" s="691">
        <v>1.65</v>
      </c>
      <c r="E6" s="691"/>
      <c r="F6" s="691">
        <v>1.7</v>
      </c>
      <c r="G6" s="691"/>
      <c r="H6" s="691"/>
      <c r="I6" s="691">
        <v>3.7225338684170084</v>
      </c>
      <c r="J6" s="691"/>
      <c r="K6" s="691">
        <v>3.71</v>
      </c>
      <c r="L6" s="692"/>
      <c r="M6" s="691">
        <v>3.7023480000000002</v>
      </c>
      <c r="N6" s="692"/>
    </row>
    <row r="7" spans="1:147" ht="15" customHeight="1" x14ac:dyDescent="0.2">
      <c r="A7" s="634" t="s">
        <v>694</v>
      </c>
      <c r="B7" s="693">
        <v>1.9692057741295177</v>
      </c>
      <c r="C7" s="693"/>
      <c r="D7" s="693">
        <v>1.82</v>
      </c>
      <c r="E7" s="693"/>
      <c r="F7" s="693">
        <v>1.7</v>
      </c>
      <c r="G7" s="693"/>
      <c r="H7" s="693"/>
      <c r="I7" s="693">
        <v>2.1730503864820485</v>
      </c>
      <c r="J7" s="693"/>
      <c r="K7" s="693">
        <v>2.0699999999999998</v>
      </c>
      <c r="L7" s="694"/>
      <c r="M7" s="693">
        <v>2.23</v>
      </c>
      <c r="N7" s="694"/>
    </row>
    <row r="8" spans="1:147" ht="15" customHeight="1" x14ac:dyDescent="0.2">
      <c r="A8" s="634" t="s">
        <v>725</v>
      </c>
      <c r="B8" s="693">
        <v>1.7332926084300551</v>
      </c>
      <c r="C8" s="693"/>
      <c r="D8" s="693">
        <v>1.79</v>
      </c>
      <c r="E8" s="693"/>
      <c r="F8" s="693">
        <v>1.79154550138039</v>
      </c>
      <c r="G8" s="693"/>
      <c r="H8" s="693"/>
      <c r="I8" s="693">
        <v>2.3030860614742457</v>
      </c>
      <c r="J8" s="693"/>
      <c r="K8" s="693">
        <v>2.1800000000000002</v>
      </c>
      <c r="L8" s="694"/>
      <c r="M8" s="693">
        <v>2.4</v>
      </c>
      <c r="N8" s="694"/>
    </row>
    <row r="9" spans="1:147" ht="15" customHeight="1" x14ac:dyDescent="0.2">
      <c r="A9" s="634" t="s">
        <v>721</v>
      </c>
      <c r="B9" s="693">
        <v>1.3653141173378833</v>
      </c>
      <c r="C9" s="693"/>
      <c r="D9" s="693">
        <v>1.25</v>
      </c>
      <c r="E9" s="693"/>
      <c r="F9" s="693">
        <v>1.32</v>
      </c>
      <c r="G9" s="693"/>
      <c r="H9" s="693"/>
      <c r="I9" s="693">
        <v>2.1335822773154742</v>
      </c>
      <c r="J9" s="693"/>
      <c r="K9" s="693">
        <v>2.09</v>
      </c>
      <c r="L9" s="694"/>
      <c r="M9" s="693">
        <v>1.32</v>
      </c>
      <c r="N9" s="694"/>
    </row>
    <row r="10" spans="1:147" ht="15" customHeight="1" x14ac:dyDescent="0.2">
      <c r="A10" s="634" t="s">
        <v>723</v>
      </c>
      <c r="B10" s="693">
        <v>1.3869604088449334</v>
      </c>
      <c r="C10" s="693"/>
      <c r="D10" s="693">
        <v>1.61</v>
      </c>
      <c r="E10" s="693"/>
      <c r="F10" s="693">
        <v>1.74</v>
      </c>
      <c r="G10" s="693"/>
      <c r="H10" s="693"/>
      <c r="I10" s="693">
        <v>1.786852285633564</v>
      </c>
      <c r="J10" s="693"/>
      <c r="K10" s="693">
        <v>1.83</v>
      </c>
      <c r="L10" s="694"/>
      <c r="M10" s="693">
        <v>1.94</v>
      </c>
      <c r="N10" s="694"/>
    </row>
    <row r="11" spans="1:147" ht="15" customHeight="1" x14ac:dyDescent="0.2">
      <c r="A11" s="637" t="s">
        <v>722</v>
      </c>
      <c r="B11" s="695">
        <v>1.4160359193929635</v>
      </c>
      <c r="C11" s="695"/>
      <c r="D11" s="695">
        <v>1.49</v>
      </c>
      <c r="E11" s="695"/>
      <c r="F11" s="696">
        <v>1.59</v>
      </c>
      <c r="G11" s="696"/>
      <c r="H11" s="696"/>
      <c r="I11" s="696">
        <v>1.1211390555379104</v>
      </c>
      <c r="J11" s="696"/>
      <c r="K11" s="696">
        <v>1.0900000000000001</v>
      </c>
      <c r="L11" s="697"/>
      <c r="M11" s="696">
        <v>1.1000000000000001</v>
      </c>
      <c r="N11" s="698"/>
    </row>
    <row r="12" spans="1:147" ht="15" customHeight="1" x14ac:dyDescent="0.2">
      <c r="A12" s="634" t="s">
        <v>720</v>
      </c>
      <c r="B12" s="699">
        <v>1.2598474991255684</v>
      </c>
      <c r="C12" s="699"/>
      <c r="D12" s="699">
        <v>1.17</v>
      </c>
      <c r="E12" s="699"/>
      <c r="F12" s="699">
        <v>1.24</v>
      </c>
      <c r="G12" s="699"/>
      <c r="H12" s="699"/>
      <c r="I12" s="699">
        <v>1.0994060097833682</v>
      </c>
      <c r="J12" s="699"/>
      <c r="K12" s="699">
        <v>1.583</v>
      </c>
      <c r="L12" s="694"/>
      <c r="M12" s="699">
        <v>1.2</v>
      </c>
      <c r="N12" s="694"/>
    </row>
    <row r="13" spans="1:147" ht="15.75" customHeight="1" x14ac:dyDescent="0.2">
      <c r="A13" s="640" t="s">
        <v>724</v>
      </c>
      <c r="B13" s="700">
        <v>1.2329181015686161</v>
      </c>
      <c r="C13" s="700"/>
      <c r="D13" s="700">
        <v>1.44</v>
      </c>
      <c r="E13" s="700"/>
      <c r="F13" s="700">
        <v>1.3</v>
      </c>
      <c r="G13" s="700"/>
      <c r="H13" s="700"/>
      <c r="I13" s="700">
        <v>1.5384906090306292</v>
      </c>
      <c r="J13" s="700"/>
      <c r="K13" s="700">
        <v>1.76</v>
      </c>
      <c r="L13" s="701"/>
      <c r="M13" s="700">
        <v>1.2</v>
      </c>
      <c r="N13" s="701"/>
    </row>
    <row r="14" spans="1:147" ht="15" customHeight="1" x14ac:dyDescent="0.2">
      <c r="A14" s="618"/>
      <c r="B14" s="669"/>
      <c r="C14" s="669"/>
      <c r="D14" s="669"/>
      <c r="E14" s="669"/>
      <c r="F14" s="669"/>
      <c r="G14" s="669"/>
      <c r="H14" s="669"/>
      <c r="I14" s="669"/>
      <c r="J14" s="669"/>
      <c r="K14" s="669"/>
      <c r="L14" s="600"/>
      <c r="M14" s="669"/>
      <c r="N14" s="600"/>
    </row>
    <row r="15" spans="1:147" ht="15" customHeight="1" x14ac:dyDescent="0.25">
      <c r="A15" s="607" t="s">
        <v>745</v>
      </c>
      <c r="B15" s="607"/>
      <c r="C15" s="607"/>
      <c r="D15" s="607"/>
      <c r="E15" s="607"/>
      <c r="F15" s="607"/>
      <c r="G15" s="607"/>
      <c r="H15" s="607"/>
      <c r="I15" s="607"/>
      <c r="J15" s="607"/>
      <c r="K15" s="607"/>
      <c r="L15" s="607"/>
      <c r="M15" s="477"/>
      <c r="N15" s="477"/>
    </row>
    <row r="16" spans="1:147" ht="15" customHeight="1" x14ac:dyDescent="0.2">
      <c r="A16" s="607" t="s">
        <v>727</v>
      </c>
      <c r="B16" s="675"/>
      <c r="C16" s="675"/>
      <c r="D16" s="675"/>
      <c r="E16" s="675"/>
      <c r="F16" s="675"/>
      <c r="G16" s="675"/>
      <c r="H16" s="675"/>
      <c r="I16" s="675"/>
      <c r="J16" s="675"/>
      <c r="K16" s="675"/>
      <c r="L16" s="600"/>
      <c r="M16" s="675"/>
      <c r="N16" s="600"/>
    </row>
    <row r="17" spans="1:7" ht="15" customHeight="1" x14ac:dyDescent="0.2"/>
    <row r="18" spans="1:7" ht="15" customHeight="1" x14ac:dyDescent="0.2"/>
    <row r="19" spans="1:7" ht="15" customHeight="1" x14ac:dyDescent="0.2"/>
    <row r="20" spans="1:7" ht="18" x14ac:dyDescent="0.2">
      <c r="A20" s="478" t="s">
        <v>1004</v>
      </c>
      <c r="B20" s="600"/>
      <c r="C20" s="600"/>
      <c r="D20" s="625"/>
      <c r="E20" s="626"/>
      <c r="F20" s="625"/>
      <c r="G20" s="597" t="s">
        <v>1003</v>
      </c>
    </row>
    <row r="21" spans="1:7" ht="18" x14ac:dyDescent="0.2">
      <c r="A21" s="478" t="s">
        <v>1005</v>
      </c>
      <c r="B21" s="600"/>
      <c r="C21" s="600"/>
      <c r="D21" s="625"/>
      <c r="E21" s="960"/>
      <c r="F21" s="625"/>
      <c r="G21" s="961"/>
    </row>
    <row r="22" spans="1:7" ht="15" customHeight="1" x14ac:dyDescent="0.2">
      <c r="A22" s="598" t="s">
        <v>190</v>
      </c>
      <c r="B22" s="627"/>
      <c r="C22" s="676"/>
      <c r="D22" s="627"/>
      <c r="E22" s="676"/>
      <c r="F22" s="627"/>
      <c r="G22" s="676"/>
    </row>
    <row r="23" spans="1:7" ht="15" customHeight="1" x14ac:dyDescent="0.2">
      <c r="A23" s="600"/>
      <c r="B23" s="600"/>
      <c r="C23" s="600"/>
      <c r="D23" s="600"/>
      <c r="E23" s="600"/>
      <c r="F23" s="600"/>
      <c r="G23" s="600"/>
    </row>
    <row r="24" spans="1:7" ht="20.100000000000001" customHeight="1" x14ac:dyDescent="0.2">
      <c r="A24" s="1650" t="s">
        <v>534</v>
      </c>
      <c r="B24" s="1646" t="s">
        <v>746</v>
      </c>
      <c r="C24" s="1646"/>
      <c r="D24" s="1646"/>
      <c r="E24" s="1646"/>
      <c r="F24" s="1646"/>
      <c r="G24" s="1646"/>
    </row>
    <row r="25" spans="1:7" ht="20.100000000000001" customHeight="1" x14ac:dyDescent="0.2">
      <c r="A25" s="1651"/>
      <c r="B25" s="601">
        <v>2012</v>
      </c>
      <c r="C25" s="601"/>
      <c r="D25" s="601">
        <v>2013</v>
      </c>
      <c r="E25" s="601"/>
      <c r="F25" s="601">
        <v>2014</v>
      </c>
      <c r="G25" s="601"/>
    </row>
    <row r="26" spans="1:7" ht="15" customHeight="1" x14ac:dyDescent="0.2">
      <c r="A26" s="630" t="s">
        <v>550</v>
      </c>
      <c r="B26" s="648">
        <v>1.91979667462272</v>
      </c>
      <c r="C26" s="648"/>
      <c r="D26" s="648">
        <v>1.93</v>
      </c>
      <c r="E26" s="648"/>
      <c r="F26" s="648">
        <v>1.97</v>
      </c>
      <c r="G26" s="648"/>
    </row>
    <row r="27" spans="1:7" ht="15" customHeight="1" x14ac:dyDescent="0.2">
      <c r="A27" s="634" t="s">
        <v>694</v>
      </c>
      <c r="B27" s="651">
        <v>2.2290845703369557</v>
      </c>
      <c r="C27" s="651"/>
      <c r="D27" s="651">
        <v>1.98</v>
      </c>
      <c r="E27" s="651"/>
      <c r="F27" s="651">
        <v>2.02</v>
      </c>
      <c r="G27" s="651"/>
    </row>
    <row r="28" spans="1:7" ht="15" customHeight="1" x14ac:dyDescent="0.2">
      <c r="A28" s="634" t="s">
        <v>721</v>
      </c>
      <c r="B28" s="651">
        <v>2.0114387267577487</v>
      </c>
      <c r="C28" s="651"/>
      <c r="D28" s="651">
        <v>1.87</v>
      </c>
      <c r="E28" s="651"/>
      <c r="F28" s="651">
        <v>2.0099999999999998</v>
      </c>
      <c r="G28" s="651"/>
    </row>
    <row r="29" spans="1:7" ht="15" customHeight="1" x14ac:dyDescent="0.2">
      <c r="A29" s="637" t="s">
        <v>722</v>
      </c>
      <c r="B29" s="652">
        <v>1.8948097010882845</v>
      </c>
      <c r="C29" s="652"/>
      <c r="D29" s="652">
        <v>1.93</v>
      </c>
      <c r="E29" s="652"/>
      <c r="F29" s="653">
        <v>1.8</v>
      </c>
      <c r="G29" s="652"/>
    </row>
    <row r="30" spans="1:7" ht="15" customHeight="1" x14ac:dyDescent="0.2">
      <c r="A30" s="634" t="s">
        <v>720</v>
      </c>
      <c r="B30" s="651">
        <v>1.7636670453004997</v>
      </c>
      <c r="C30" s="651"/>
      <c r="D30" s="651">
        <v>1.83</v>
      </c>
      <c r="E30" s="651"/>
      <c r="F30" s="651">
        <v>2.09</v>
      </c>
      <c r="G30" s="651"/>
    </row>
    <row r="31" spans="1:7" ht="15" customHeight="1" x14ac:dyDescent="0.2">
      <c r="A31" s="634" t="s">
        <v>725</v>
      </c>
      <c r="B31" s="702">
        <v>1.7156572824453769</v>
      </c>
      <c r="C31" s="702"/>
      <c r="D31" s="702">
        <v>1.7</v>
      </c>
      <c r="E31" s="702"/>
      <c r="F31" s="702">
        <v>1.69997741182435</v>
      </c>
      <c r="G31" s="702"/>
    </row>
    <row r="32" spans="1:7" ht="15" customHeight="1" x14ac:dyDescent="0.2">
      <c r="A32" s="634" t="s">
        <v>723</v>
      </c>
      <c r="B32" s="702">
        <v>1.6641812662773734</v>
      </c>
      <c r="C32" s="702"/>
      <c r="D32" s="702">
        <v>1.91</v>
      </c>
      <c r="E32" s="702"/>
      <c r="F32" s="702">
        <v>1.86</v>
      </c>
      <c r="G32" s="702"/>
    </row>
    <row r="33" spans="1:7" ht="15" customHeight="1" x14ac:dyDescent="0.2">
      <c r="A33" s="640" t="s">
        <v>724</v>
      </c>
      <c r="B33" s="703">
        <v>1.5341217964573912</v>
      </c>
      <c r="C33" s="703"/>
      <c r="D33" s="703">
        <v>1.76</v>
      </c>
      <c r="E33" s="703"/>
      <c r="F33" s="703">
        <v>1.8</v>
      </c>
      <c r="G33" s="703"/>
    </row>
    <row r="34" spans="1:7" ht="15" customHeight="1" x14ac:dyDescent="0.2">
      <c r="A34" s="618"/>
      <c r="B34" s="669"/>
      <c r="C34" s="669"/>
      <c r="D34" s="669"/>
      <c r="E34" s="669"/>
      <c r="F34" s="669"/>
      <c r="G34" s="669"/>
    </row>
    <row r="35" spans="1:7" ht="15" customHeight="1" x14ac:dyDescent="0.25">
      <c r="A35" s="607" t="s">
        <v>745</v>
      </c>
      <c r="B35" s="607"/>
      <c r="C35" s="607"/>
      <c r="D35" s="607"/>
      <c r="E35" s="607"/>
      <c r="F35" s="704"/>
      <c r="G35" s="477"/>
    </row>
    <row r="36" spans="1:7" ht="15.75" x14ac:dyDescent="0.2">
      <c r="A36" s="705" t="s">
        <v>730</v>
      </c>
    </row>
  </sheetData>
  <mergeCells count="5">
    <mergeCell ref="A4:A5"/>
    <mergeCell ref="B4:G4"/>
    <mergeCell ref="I4:N4"/>
    <mergeCell ref="A24:A25"/>
    <mergeCell ref="B24:G24"/>
  </mergeCells>
  <printOptions horizontalCentered="1" verticalCentered="1"/>
  <pageMargins left="0.98425196850393704" right="0.39370078740157483" top="0.39370078740157483" bottom="0.39370078740157483" header="0" footer="0.19685039370078741"/>
  <pageSetup scale="85" orientation="landscape" r:id="rId1"/>
  <headerFooter>
    <oddFooter>&amp;R322</oddFooter>
  </headerFooter>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GA26"/>
  <sheetViews>
    <sheetView showGridLines="0" view="pageBreakPreview" zoomScaleNormal="100" zoomScaleSheetLayoutView="100" workbookViewId="0">
      <selection activeCell="I8" sqref="I8"/>
    </sheetView>
  </sheetViews>
  <sheetFormatPr baseColWidth="10" defaultColWidth="8" defaultRowHeight="12.75" x14ac:dyDescent="0.2"/>
  <cols>
    <col min="1" max="1" width="8.125" style="464" customWidth="1"/>
    <col min="2" max="2" width="7.625" style="464" bestFit="1" customWidth="1"/>
    <col min="3" max="3" width="1.5" style="464" customWidth="1"/>
    <col min="4" max="4" width="5.375" style="464" customWidth="1"/>
    <col min="5" max="5" width="1.5" style="464" customWidth="1"/>
    <col min="6" max="6" width="6.75" style="464" bestFit="1" customWidth="1"/>
    <col min="7" max="7" width="1.5" style="464" customWidth="1"/>
    <col min="8" max="8" width="5.75" style="464" customWidth="1"/>
    <col min="9" max="9" width="1.5" style="464" customWidth="1"/>
    <col min="10" max="10" width="6.75" style="464" bestFit="1" customWidth="1"/>
    <col min="11" max="11" width="1.5" style="464" customWidth="1"/>
    <col min="12" max="12" width="5.875" style="464" customWidth="1"/>
    <col min="13" max="13" width="1.5" style="464" customWidth="1"/>
    <col min="14" max="14" width="6.75" style="464" bestFit="1" customWidth="1"/>
    <col min="15" max="15" width="1.5" style="464" customWidth="1"/>
    <col min="16" max="16" width="5.5" style="464" customWidth="1"/>
    <col min="17" max="17" width="1.5" style="464" customWidth="1"/>
    <col min="18" max="18" width="6.75" style="464" bestFit="1" customWidth="1"/>
    <col min="19" max="19" width="1.5" style="464" customWidth="1"/>
    <col min="20" max="20" width="5.875" style="464" customWidth="1"/>
    <col min="21" max="21" width="1.5" style="464" customWidth="1"/>
    <col min="22" max="22" width="6.75" style="464" bestFit="1" customWidth="1"/>
    <col min="23" max="23" width="1.5" style="464" customWidth="1"/>
    <col min="24" max="24" width="5.75" style="464" customWidth="1"/>
    <col min="25" max="25" width="1.5" style="464" customWidth="1"/>
    <col min="26" max="26" width="6.25" style="464" customWidth="1"/>
    <col min="27" max="27" width="1.5" style="464" customWidth="1"/>
    <col min="28" max="28" width="6.5" style="464" bestFit="1" customWidth="1"/>
    <col min="29" max="29" width="1.5" style="464" customWidth="1"/>
    <col min="30" max="30" width="8.375" style="464" customWidth="1"/>
    <col min="31" max="31" width="1.5" style="464" customWidth="1"/>
    <col min="32" max="32" width="6.5" style="464" bestFit="1" customWidth="1"/>
    <col min="33" max="33" width="1.5" style="464" customWidth="1"/>
    <col min="34" max="34" width="8" style="464"/>
    <col min="35" max="35" width="14.875" style="464" bestFit="1" customWidth="1"/>
    <col min="36" max="16384" width="8" style="464"/>
  </cols>
  <sheetData>
    <row r="1" spans="1:183" ht="18.75" customHeight="1" x14ac:dyDescent="0.2">
      <c r="A1" s="478" t="s">
        <v>747</v>
      </c>
      <c r="B1" s="596"/>
      <c r="C1" s="596"/>
      <c r="D1" s="596"/>
      <c r="E1" s="596"/>
      <c r="F1" s="596"/>
      <c r="G1" s="596"/>
      <c r="H1" s="596"/>
      <c r="I1" s="596"/>
      <c r="J1" s="596"/>
      <c r="K1" s="596"/>
      <c r="L1" s="596"/>
      <c r="M1" s="596"/>
      <c r="N1" s="596"/>
      <c r="O1" s="596"/>
      <c r="P1" s="596"/>
      <c r="Q1" s="596"/>
      <c r="R1" s="465"/>
      <c r="S1" s="465"/>
      <c r="T1" s="465"/>
      <c r="U1" s="465"/>
      <c r="V1" s="596"/>
      <c r="W1" s="596"/>
      <c r="X1" s="596"/>
      <c r="Y1" s="596"/>
      <c r="Z1" s="465"/>
      <c r="AA1" s="465"/>
      <c r="AB1" s="597"/>
      <c r="AC1" s="597"/>
      <c r="AD1" s="1654" t="s">
        <v>1006</v>
      </c>
      <c r="AE1" s="1654"/>
      <c r="AF1" s="1654"/>
      <c r="AG1" s="1654"/>
    </row>
    <row r="2" spans="1:183" s="592" customFormat="1" ht="15" customHeight="1" x14ac:dyDescent="0.2">
      <c r="A2" s="598" t="s">
        <v>190</v>
      </c>
      <c r="B2" s="599"/>
      <c r="C2" s="663"/>
      <c r="D2" s="599"/>
      <c r="E2" s="663"/>
      <c r="F2" s="599"/>
      <c r="G2" s="663"/>
      <c r="H2" s="599"/>
      <c r="I2" s="663"/>
      <c r="J2" s="599"/>
      <c r="K2" s="663"/>
      <c r="L2" s="599"/>
      <c r="M2" s="663"/>
      <c r="N2" s="599"/>
      <c r="O2" s="663"/>
      <c r="P2" s="599"/>
      <c r="Q2" s="663"/>
      <c r="R2" s="599"/>
      <c r="S2" s="663"/>
      <c r="T2" s="599"/>
      <c r="U2" s="663"/>
      <c r="V2" s="599"/>
      <c r="W2" s="663"/>
      <c r="X2" s="599"/>
      <c r="Y2" s="663"/>
      <c r="Z2" s="599"/>
      <c r="AA2" s="663"/>
      <c r="AB2" s="599"/>
      <c r="AC2" s="663"/>
      <c r="AD2" s="599"/>
      <c r="AE2" s="663"/>
      <c r="AF2" s="663"/>
      <c r="AG2" s="599"/>
      <c r="AH2" s="587"/>
      <c r="AI2" s="591"/>
      <c r="AJ2" s="587"/>
      <c r="AK2" s="591"/>
      <c r="AL2" s="587"/>
      <c r="AM2" s="591"/>
      <c r="AN2" s="587"/>
      <c r="AO2" s="591"/>
      <c r="AP2" s="587"/>
      <c r="AQ2" s="591"/>
      <c r="AR2" s="587"/>
      <c r="AS2" s="591"/>
      <c r="AT2" s="587"/>
      <c r="AU2" s="591"/>
      <c r="AV2" s="587"/>
      <c r="AW2" s="591"/>
      <c r="AX2" s="587"/>
      <c r="AY2" s="591"/>
      <c r="AZ2" s="587"/>
      <c r="BA2" s="591"/>
      <c r="BB2" s="587"/>
      <c r="BC2" s="587"/>
      <c r="BD2" s="591"/>
      <c r="BE2" s="587"/>
      <c r="BF2" s="591"/>
      <c r="BG2" s="587"/>
      <c r="BH2" s="591"/>
      <c r="BI2" s="587"/>
      <c r="BJ2" s="591"/>
      <c r="BK2" s="587"/>
      <c r="BL2" s="591"/>
      <c r="BM2" s="587"/>
      <c r="BN2" s="591"/>
      <c r="BO2" s="587"/>
      <c r="BP2" s="591"/>
      <c r="BQ2" s="587"/>
      <c r="BR2" s="591"/>
      <c r="BS2" s="587"/>
      <c r="BT2" s="591"/>
      <c r="BU2" s="587"/>
      <c r="BV2" s="591"/>
      <c r="BW2" s="587"/>
      <c r="BX2" s="591"/>
      <c r="BY2" s="587"/>
      <c r="BZ2" s="591"/>
      <c r="CA2" s="591"/>
      <c r="CB2" s="587"/>
      <c r="CC2" s="591"/>
      <c r="CD2" s="587"/>
      <c r="CE2" s="591"/>
      <c r="CF2" s="587"/>
      <c r="CG2" s="591"/>
      <c r="CH2" s="587"/>
      <c r="CI2" s="591"/>
      <c r="CJ2" s="587"/>
      <c r="CK2" s="591"/>
      <c r="CL2" s="587"/>
      <c r="CM2" s="591"/>
      <c r="CN2" s="587"/>
      <c r="CO2" s="591"/>
      <c r="CP2" s="587"/>
      <c r="CQ2" s="591"/>
      <c r="CR2" s="587"/>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1"/>
      <c r="DT2" s="591"/>
      <c r="DU2" s="591"/>
      <c r="DV2" s="591"/>
      <c r="DW2" s="591"/>
      <c r="DX2" s="591"/>
      <c r="DY2" s="591"/>
      <c r="DZ2" s="591"/>
      <c r="EA2" s="591"/>
      <c r="EB2" s="591"/>
      <c r="EC2" s="591"/>
      <c r="ED2" s="591"/>
      <c r="EE2" s="591"/>
      <c r="EF2" s="591"/>
      <c r="EG2" s="591"/>
      <c r="EH2" s="591"/>
      <c r="EI2" s="591"/>
      <c r="EJ2" s="591"/>
      <c r="EK2" s="591"/>
      <c r="EL2" s="591"/>
      <c r="EM2" s="591"/>
      <c r="EN2" s="591"/>
      <c r="EO2" s="591"/>
      <c r="EP2" s="591"/>
      <c r="EQ2" s="591"/>
      <c r="ER2" s="591"/>
      <c r="ES2" s="591"/>
      <c r="ET2" s="591"/>
      <c r="EU2" s="591"/>
      <c r="EV2" s="591"/>
      <c r="EW2" s="591"/>
      <c r="EX2" s="591"/>
      <c r="EY2" s="591"/>
      <c r="EZ2" s="591"/>
      <c r="FA2" s="591"/>
      <c r="FB2" s="591"/>
      <c r="FC2" s="591"/>
      <c r="FD2" s="591"/>
      <c r="FE2" s="591"/>
      <c r="FF2" s="591"/>
      <c r="FG2" s="591"/>
      <c r="FH2" s="591"/>
      <c r="FI2" s="591"/>
      <c r="FJ2" s="591"/>
      <c r="FK2" s="591"/>
      <c r="FL2" s="591"/>
      <c r="FM2" s="591"/>
      <c r="FN2" s="591"/>
      <c r="FO2" s="591"/>
      <c r="FP2" s="591"/>
      <c r="FQ2" s="591"/>
      <c r="FR2" s="591"/>
      <c r="FS2" s="591"/>
      <c r="FT2" s="591"/>
      <c r="FU2" s="591"/>
      <c r="FV2" s="591"/>
      <c r="FW2" s="591"/>
      <c r="FX2" s="591"/>
      <c r="FY2" s="591"/>
      <c r="FZ2" s="591"/>
      <c r="GA2" s="591"/>
    </row>
    <row r="3" spans="1:183" ht="15" customHeight="1" x14ac:dyDescent="0.2">
      <c r="A3" s="600"/>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401"/>
      <c r="AG3" s="401"/>
    </row>
    <row r="4" spans="1:183" ht="20.100000000000001" customHeight="1" x14ac:dyDescent="0.2">
      <c r="A4" s="622" t="s">
        <v>62</v>
      </c>
      <c r="B4" s="1646" t="s">
        <v>550</v>
      </c>
      <c r="C4" s="1646"/>
      <c r="D4" s="1646" t="s">
        <v>748</v>
      </c>
      <c r="E4" s="1646"/>
      <c r="F4" s="1646" t="s">
        <v>749</v>
      </c>
      <c r="G4" s="1646"/>
      <c r="H4" s="1646" t="s">
        <v>748</v>
      </c>
      <c r="I4" s="1646"/>
      <c r="J4" s="1646" t="s">
        <v>720</v>
      </c>
      <c r="K4" s="1646"/>
      <c r="L4" s="1646" t="s">
        <v>748</v>
      </c>
      <c r="M4" s="1646"/>
      <c r="N4" s="1646" t="s">
        <v>750</v>
      </c>
      <c r="O4" s="1646"/>
      <c r="P4" s="1646" t="s">
        <v>748</v>
      </c>
      <c r="Q4" s="1646"/>
      <c r="R4" s="1646" t="s">
        <v>722</v>
      </c>
      <c r="S4" s="1646"/>
      <c r="T4" s="1646" t="s">
        <v>748</v>
      </c>
      <c r="U4" s="1646"/>
      <c r="V4" s="1646" t="s">
        <v>723</v>
      </c>
      <c r="W4" s="1646"/>
      <c r="X4" s="1646" t="s">
        <v>748</v>
      </c>
      <c r="Y4" s="1646"/>
      <c r="Z4" s="1646" t="s">
        <v>724</v>
      </c>
      <c r="AA4" s="1646"/>
      <c r="AB4" s="1646" t="s">
        <v>748</v>
      </c>
      <c r="AC4" s="1646"/>
      <c r="AD4" s="1646" t="s">
        <v>725</v>
      </c>
      <c r="AE4" s="1646"/>
      <c r="AF4" s="1646" t="s">
        <v>748</v>
      </c>
      <c r="AG4" s="1646"/>
    </row>
    <row r="5" spans="1:183" ht="20.100000000000001" customHeight="1" x14ac:dyDescent="0.2">
      <c r="A5" s="706">
        <v>2012</v>
      </c>
      <c r="B5" s="608">
        <v>17669</v>
      </c>
      <c r="C5" s="608"/>
      <c r="D5" s="707">
        <v>2.1223611975776784</v>
      </c>
      <c r="E5" s="707"/>
      <c r="F5" s="608">
        <v>603</v>
      </c>
      <c r="G5" s="608"/>
      <c r="H5" s="707">
        <v>-7.9601990049751246</v>
      </c>
      <c r="I5" s="707"/>
      <c r="J5" s="608">
        <v>501</v>
      </c>
      <c r="K5" s="608"/>
      <c r="L5" s="707">
        <v>5.3892215568862278</v>
      </c>
      <c r="M5" s="707"/>
      <c r="N5" s="608">
        <v>682</v>
      </c>
      <c r="O5" s="608"/>
      <c r="P5" s="707">
        <v>2.4926686217008798</v>
      </c>
      <c r="Q5" s="707"/>
      <c r="R5" s="608">
        <v>417</v>
      </c>
      <c r="S5" s="608"/>
      <c r="T5" s="707">
        <v>18.225419664268586</v>
      </c>
      <c r="U5" s="707"/>
      <c r="V5" s="608">
        <v>552</v>
      </c>
      <c r="W5" s="608"/>
      <c r="X5" s="707">
        <v>6.7028985507246377</v>
      </c>
      <c r="Y5" s="707"/>
      <c r="Z5" s="608">
        <v>212</v>
      </c>
      <c r="AA5" s="608"/>
      <c r="AB5" s="707">
        <v>2.358490566037736</v>
      </c>
      <c r="AC5" s="707"/>
      <c r="AD5" s="608">
        <v>309</v>
      </c>
      <c r="AE5" s="608"/>
      <c r="AF5" s="707">
        <v>2.5889967637540452</v>
      </c>
      <c r="AG5" s="501"/>
    </row>
    <row r="6" spans="1:183" ht="20.100000000000001" customHeight="1" x14ac:dyDescent="0.2">
      <c r="A6" s="637">
        <v>2013</v>
      </c>
      <c r="B6" s="608">
        <v>18199</v>
      </c>
      <c r="C6" s="608"/>
      <c r="D6" s="707">
        <v>2.9</v>
      </c>
      <c r="E6" s="707"/>
      <c r="F6" s="608">
        <v>605</v>
      </c>
      <c r="G6" s="608"/>
      <c r="H6" s="707">
        <f>(F6-F5)/F6*100</f>
        <v>0.33057851239669422</v>
      </c>
      <c r="I6" s="707"/>
      <c r="J6" s="608">
        <v>567</v>
      </c>
      <c r="K6" s="608"/>
      <c r="L6" s="707">
        <v>11.6</v>
      </c>
      <c r="M6" s="707"/>
      <c r="N6" s="608">
        <v>696</v>
      </c>
      <c r="O6" s="608"/>
      <c r="P6" s="707">
        <v>2</v>
      </c>
      <c r="Q6" s="707"/>
      <c r="R6" s="608">
        <v>402</v>
      </c>
      <c r="S6" s="608"/>
      <c r="T6" s="707">
        <v>-3.6</v>
      </c>
      <c r="U6" s="707"/>
      <c r="V6" s="608">
        <v>582</v>
      </c>
      <c r="W6" s="608"/>
      <c r="X6" s="707">
        <v>5.2</v>
      </c>
      <c r="Y6" s="707"/>
      <c r="Z6" s="608">
        <v>223</v>
      </c>
      <c r="AA6" s="608"/>
      <c r="AB6" s="707">
        <v>4.9000000000000004</v>
      </c>
      <c r="AC6" s="707"/>
      <c r="AD6" s="608">
        <v>323</v>
      </c>
      <c r="AE6" s="608"/>
      <c r="AF6" s="707">
        <v>4.3</v>
      </c>
      <c r="AG6" s="501"/>
    </row>
    <row r="7" spans="1:183" ht="20.100000000000001" customHeight="1" x14ac:dyDescent="0.2">
      <c r="A7" s="746">
        <v>2014</v>
      </c>
      <c r="B7" s="617" t="s">
        <v>293</v>
      </c>
      <c r="C7" s="617"/>
      <c r="D7" s="708" t="s">
        <v>293</v>
      </c>
      <c r="E7" s="708"/>
      <c r="F7" s="709">
        <v>613</v>
      </c>
      <c r="G7" s="617"/>
      <c r="H7" s="708">
        <f>(F7-F6)/F7*100</f>
        <v>1.3050570962479608</v>
      </c>
      <c r="I7" s="708"/>
      <c r="J7" s="617">
        <v>577</v>
      </c>
      <c r="K7" s="617"/>
      <c r="L7" s="708">
        <f>(J7-J6)/J7*100</f>
        <v>1.733102253032929</v>
      </c>
      <c r="M7" s="708"/>
      <c r="N7" s="617">
        <v>704</v>
      </c>
      <c r="O7" s="617"/>
      <c r="P7" s="708">
        <f>(N7-N6)/N7*100</f>
        <v>1.1363636363636365</v>
      </c>
      <c r="Q7" s="708"/>
      <c r="R7" s="710">
        <v>476</v>
      </c>
      <c r="S7" s="617"/>
      <c r="T7" s="708">
        <f>(R7-R6)/R7*100</f>
        <v>15.546218487394958</v>
      </c>
      <c r="U7" s="708"/>
      <c r="V7" s="617">
        <v>652</v>
      </c>
      <c r="W7" s="617"/>
      <c r="X7" s="708">
        <f>(V7-V6)/V7*100</f>
        <v>10.736196319018406</v>
      </c>
      <c r="Y7" s="708"/>
      <c r="Z7" s="617">
        <v>244</v>
      </c>
      <c r="AA7" s="617"/>
      <c r="AB7" s="708">
        <f>(Z7-Z6)/Z7*100</f>
        <v>8.6065573770491799</v>
      </c>
      <c r="AC7" s="708"/>
      <c r="AD7" s="617">
        <v>351</v>
      </c>
      <c r="AE7" s="617"/>
      <c r="AF7" s="708">
        <v>7.98</v>
      </c>
      <c r="AG7" s="505"/>
      <c r="AI7" s="711">
        <f>(R6-R5)/R6*100</f>
        <v>-3.7313432835820892</v>
      </c>
    </row>
    <row r="8" spans="1:183" ht="15" customHeight="1" x14ac:dyDescent="0.2">
      <c r="A8" s="618"/>
      <c r="B8" s="669"/>
      <c r="C8" s="669"/>
      <c r="D8" s="669"/>
      <c r="E8" s="669"/>
      <c r="F8" s="669"/>
      <c r="G8" s="669"/>
      <c r="H8" s="669"/>
      <c r="I8" s="669"/>
      <c r="J8" s="669"/>
      <c r="K8" s="669"/>
      <c r="L8" s="712"/>
      <c r="M8" s="669"/>
      <c r="N8" s="669"/>
      <c r="O8" s="669"/>
      <c r="P8" s="713"/>
      <c r="Q8" s="713"/>
      <c r="R8" s="669"/>
      <c r="S8" s="669"/>
      <c r="T8" s="669"/>
      <c r="U8" s="669"/>
      <c r="V8" s="669"/>
      <c r="W8" s="669"/>
      <c r="X8" s="669"/>
      <c r="Y8" s="669"/>
      <c r="Z8" s="669"/>
      <c r="AA8" s="669"/>
      <c r="AB8" s="669"/>
      <c r="AC8" s="669"/>
      <c r="AD8" s="600"/>
      <c r="AE8" s="600"/>
      <c r="AF8" s="401"/>
      <c r="AG8" s="401"/>
    </row>
    <row r="9" spans="1:183" ht="15" customHeight="1" x14ac:dyDescent="0.2">
      <c r="A9" s="958" t="s">
        <v>294</v>
      </c>
      <c r="B9" s="669"/>
      <c r="C9" s="669"/>
      <c r="D9" s="669"/>
      <c r="E9" s="669"/>
      <c r="F9" s="669"/>
      <c r="G9" s="669"/>
      <c r="H9" s="669"/>
      <c r="I9" s="669"/>
      <c r="J9" s="669"/>
      <c r="K9" s="669"/>
      <c r="L9" s="712"/>
      <c r="M9" s="669"/>
      <c r="N9" s="669"/>
      <c r="O9" s="669"/>
      <c r="P9" s="713"/>
      <c r="Q9" s="713"/>
      <c r="R9" s="669"/>
      <c r="S9" s="669"/>
      <c r="T9" s="669"/>
      <c r="U9" s="669"/>
      <c r="V9" s="669"/>
      <c r="W9" s="669"/>
      <c r="X9" s="669"/>
      <c r="Y9" s="669"/>
      <c r="Z9" s="669"/>
      <c r="AA9" s="669"/>
      <c r="AB9" s="669"/>
      <c r="AC9" s="669"/>
      <c r="AD9" s="600"/>
      <c r="AE9" s="600"/>
      <c r="AF9" s="401"/>
      <c r="AG9" s="401"/>
    </row>
    <row r="10" spans="1:183" ht="15" customHeight="1" x14ac:dyDescent="0.2">
      <c r="A10" s="1647" t="s">
        <v>726</v>
      </c>
      <c r="B10" s="1647"/>
      <c r="C10" s="1647"/>
      <c r="D10" s="1647"/>
      <c r="E10" s="1647"/>
      <c r="F10" s="1647"/>
      <c r="G10" s="1647"/>
      <c r="H10" s="1647"/>
      <c r="I10" s="1647"/>
      <c r="J10" s="1647"/>
      <c r="K10" s="1647"/>
      <c r="L10" s="1647"/>
      <c r="M10" s="1647"/>
      <c r="N10" s="1647"/>
      <c r="O10" s="1647"/>
      <c r="P10" s="1647"/>
      <c r="Q10" s="1647"/>
      <c r="R10" s="1647"/>
      <c r="S10" s="1647"/>
      <c r="T10" s="1647"/>
      <c r="U10" s="1647"/>
      <c r="V10" s="1647"/>
      <c r="W10" s="1647"/>
      <c r="X10" s="1647"/>
      <c r="Y10" s="1647"/>
      <c r="Z10" s="1647"/>
      <c r="AA10" s="1647"/>
      <c r="AB10" s="1647"/>
      <c r="AC10" s="1647"/>
      <c r="AD10" s="1647"/>
      <c r="AE10" s="1647"/>
      <c r="AF10" s="1647"/>
      <c r="AG10" s="1647"/>
    </row>
    <row r="11" spans="1:183" ht="15" customHeight="1" x14ac:dyDescent="0.25">
      <c r="A11" s="623" t="s">
        <v>728</v>
      </c>
      <c r="B11" s="623"/>
      <c r="C11" s="623"/>
      <c r="D11" s="623"/>
      <c r="E11" s="623"/>
      <c r="F11" s="623"/>
      <c r="G11" s="623"/>
      <c r="H11" s="623"/>
      <c r="I11" s="620"/>
      <c r="J11" s="620"/>
      <c r="K11" s="620"/>
      <c r="L11" s="620"/>
      <c r="M11" s="620"/>
      <c r="N11" s="620"/>
      <c r="O11" s="620"/>
      <c r="AB11" s="714"/>
    </row>
    <row r="12" spans="1:183" ht="15" customHeight="1" x14ac:dyDescent="0.25">
      <c r="A12" s="623" t="s">
        <v>730</v>
      </c>
      <c r="B12" s="623"/>
      <c r="C12" s="623"/>
      <c r="D12" s="623"/>
      <c r="E12" s="623"/>
      <c r="F12" s="623"/>
      <c r="G12" s="623"/>
      <c r="H12" s="623"/>
      <c r="I12" s="620"/>
      <c r="J12" s="620"/>
      <c r="K12" s="620"/>
      <c r="L12" s="620"/>
      <c r="M12" s="620"/>
      <c r="N12" s="620"/>
      <c r="O12" s="620"/>
      <c r="AD12" s="715"/>
    </row>
    <row r="13" spans="1:183" ht="15" customHeight="1" x14ac:dyDescent="0.2">
      <c r="A13" s="623"/>
      <c r="B13" s="623"/>
      <c r="C13" s="623"/>
      <c r="D13" s="623"/>
      <c r="E13" s="623"/>
      <c r="F13" s="623"/>
      <c r="G13" s="623"/>
      <c r="H13" s="623"/>
      <c r="I13" s="620"/>
      <c r="J13" s="620"/>
      <c r="K13" s="620"/>
      <c r="L13" s="620"/>
      <c r="M13" s="620"/>
      <c r="N13" s="620"/>
      <c r="O13" s="620"/>
    </row>
    <row r="14" spans="1:183" ht="15" customHeight="1" x14ac:dyDescent="0.25">
      <c r="A14" s="623"/>
      <c r="B14" s="623"/>
      <c r="C14" s="623"/>
      <c r="D14" s="623"/>
      <c r="E14" s="623"/>
      <c r="F14" s="623"/>
      <c r="G14" s="623"/>
      <c r="H14" s="623"/>
      <c r="I14" s="620"/>
      <c r="J14" s="620"/>
      <c r="K14" s="620"/>
      <c r="L14" s="620"/>
      <c r="M14" s="620"/>
      <c r="N14" s="620"/>
      <c r="O14" s="620"/>
      <c r="AB14" s="714"/>
    </row>
    <row r="15" spans="1:183" ht="15" customHeight="1" x14ac:dyDescent="0.2"/>
    <row r="16" spans="1:183" ht="18.75" customHeight="1" x14ac:dyDescent="0.2">
      <c r="A16" s="478" t="s">
        <v>751</v>
      </c>
      <c r="B16" s="596"/>
      <c r="C16" s="596"/>
      <c r="D16" s="596"/>
      <c r="E16" s="596"/>
      <c r="F16" s="596"/>
      <c r="G16" s="596"/>
      <c r="H16" s="596"/>
      <c r="I16" s="596"/>
      <c r="J16" s="596"/>
      <c r="K16" s="596"/>
      <c r="L16" s="596"/>
      <c r="M16" s="596"/>
      <c r="N16" s="596"/>
      <c r="O16" s="596"/>
      <c r="P16" s="596"/>
      <c r="Q16" s="596"/>
      <c r="R16" s="465"/>
      <c r="S16" s="465"/>
      <c r="T16" s="465"/>
      <c r="U16" s="465"/>
      <c r="V16" s="596"/>
      <c r="W16" s="596"/>
      <c r="X16" s="596"/>
      <c r="Y16" s="596"/>
      <c r="Z16" s="465"/>
      <c r="AA16" s="465"/>
      <c r="AB16" s="597"/>
      <c r="AC16" s="597"/>
      <c r="AD16" s="1654" t="s">
        <v>1007</v>
      </c>
      <c r="AE16" s="1654"/>
      <c r="AF16" s="1654"/>
      <c r="AG16" s="1654"/>
    </row>
    <row r="17" spans="1:35" ht="15" customHeight="1" x14ac:dyDescent="0.2">
      <c r="A17" s="598" t="s">
        <v>190</v>
      </c>
      <c r="B17" s="599"/>
      <c r="C17" s="663"/>
      <c r="D17" s="599"/>
      <c r="E17" s="663"/>
      <c r="F17" s="599"/>
      <c r="G17" s="663"/>
      <c r="H17" s="599"/>
      <c r="I17" s="663"/>
      <c r="J17" s="599"/>
      <c r="K17" s="663"/>
      <c r="L17" s="599"/>
      <c r="M17" s="663"/>
      <c r="N17" s="599"/>
      <c r="O17" s="663"/>
      <c r="P17" s="599"/>
      <c r="Q17" s="663"/>
      <c r="R17" s="599"/>
      <c r="S17" s="663"/>
      <c r="T17" s="599"/>
      <c r="U17" s="663"/>
      <c r="V17" s="599"/>
      <c r="W17" s="663"/>
      <c r="X17" s="599"/>
      <c r="Y17" s="663"/>
      <c r="Z17" s="599"/>
      <c r="AA17" s="663"/>
      <c r="AB17" s="599"/>
      <c r="AC17" s="663"/>
      <c r="AD17" s="599"/>
      <c r="AE17" s="663"/>
      <c r="AF17" s="663"/>
      <c r="AG17" s="599"/>
    </row>
    <row r="18" spans="1:35" ht="15" customHeight="1" x14ac:dyDescent="0.2">
      <c r="A18" s="600"/>
      <c r="B18" s="600"/>
      <c r="C18" s="600"/>
      <c r="D18" s="600"/>
      <c r="E18" s="600"/>
      <c r="F18" s="600"/>
      <c r="G18" s="600"/>
      <c r="H18" s="600"/>
      <c r="I18" s="600"/>
      <c r="J18" s="600"/>
      <c r="K18" s="600"/>
      <c r="L18" s="600"/>
      <c r="M18" s="600"/>
      <c r="N18" s="600"/>
      <c r="O18" s="600"/>
      <c r="P18" s="600"/>
      <c r="Q18" s="600"/>
      <c r="R18" s="600"/>
      <c r="S18" s="600"/>
      <c r="T18" s="600"/>
      <c r="U18" s="600"/>
      <c r="V18" s="600"/>
      <c r="W18" s="600"/>
      <c r="X18" s="600"/>
      <c r="Y18" s="600"/>
      <c r="Z18" s="600"/>
      <c r="AA18" s="600"/>
      <c r="AB18" s="600"/>
      <c r="AC18" s="600"/>
      <c r="AD18" s="600"/>
      <c r="AE18" s="600"/>
      <c r="AF18" s="401"/>
      <c r="AG18" s="401"/>
    </row>
    <row r="19" spans="1:35" ht="20.100000000000001" customHeight="1" x14ac:dyDescent="0.2">
      <c r="A19" s="622" t="s">
        <v>62</v>
      </c>
      <c r="B19" s="1646" t="s">
        <v>550</v>
      </c>
      <c r="C19" s="1646"/>
      <c r="D19" s="1646" t="s">
        <v>748</v>
      </c>
      <c r="E19" s="1646"/>
      <c r="F19" s="1646" t="s">
        <v>749</v>
      </c>
      <c r="G19" s="1646"/>
      <c r="H19" s="1646" t="s">
        <v>748</v>
      </c>
      <c r="I19" s="1646"/>
      <c r="J19" s="1646" t="s">
        <v>720</v>
      </c>
      <c r="K19" s="1646"/>
      <c r="L19" s="1646" t="s">
        <v>748</v>
      </c>
      <c r="M19" s="1646"/>
      <c r="N19" s="1646" t="s">
        <v>750</v>
      </c>
      <c r="O19" s="1646"/>
      <c r="P19" s="1646" t="s">
        <v>748</v>
      </c>
      <c r="Q19" s="1646"/>
      <c r="R19" s="1646" t="s">
        <v>722</v>
      </c>
      <c r="S19" s="1646"/>
      <c r="T19" s="1646" t="s">
        <v>748</v>
      </c>
      <c r="U19" s="1646"/>
      <c r="V19" s="1646" t="s">
        <v>723</v>
      </c>
      <c r="W19" s="1646"/>
      <c r="X19" s="1646" t="s">
        <v>748</v>
      </c>
      <c r="Y19" s="1646"/>
      <c r="Z19" s="1646" t="s">
        <v>724</v>
      </c>
      <c r="AA19" s="1646"/>
      <c r="AB19" s="1646" t="s">
        <v>748</v>
      </c>
      <c r="AC19" s="1646"/>
      <c r="AD19" s="1646" t="s">
        <v>725</v>
      </c>
      <c r="AE19" s="1646"/>
      <c r="AF19" s="1646" t="s">
        <v>748</v>
      </c>
      <c r="AG19" s="1646"/>
    </row>
    <row r="20" spans="1:35" ht="20.100000000000001" customHeight="1" x14ac:dyDescent="0.25">
      <c r="A20" s="706">
        <v>2012</v>
      </c>
      <c r="B20" s="651">
        <v>660546</v>
      </c>
      <c r="C20" s="651"/>
      <c r="D20" s="716">
        <v>1.4209457024946031</v>
      </c>
      <c r="E20" s="716"/>
      <c r="F20" s="651">
        <v>49194</v>
      </c>
      <c r="G20" s="651"/>
      <c r="H20" s="716">
        <v>0.62202707647274058</v>
      </c>
      <c r="I20" s="716"/>
      <c r="J20" s="651">
        <v>9743</v>
      </c>
      <c r="K20" s="651"/>
      <c r="L20" s="716">
        <v>-3.1509801909062918</v>
      </c>
      <c r="M20" s="716"/>
      <c r="N20" s="651">
        <v>23570</v>
      </c>
      <c r="O20" s="651"/>
      <c r="P20" s="716">
        <v>0.53033517182859569</v>
      </c>
      <c r="Q20" s="716"/>
      <c r="R20" s="651">
        <v>9185</v>
      </c>
      <c r="S20" s="651"/>
      <c r="T20" s="716">
        <v>11.867174741426238</v>
      </c>
      <c r="U20" s="716"/>
      <c r="V20" s="651">
        <v>16576</v>
      </c>
      <c r="W20" s="651"/>
      <c r="X20" s="716">
        <v>5.5381274131274134</v>
      </c>
      <c r="Y20" s="716"/>
      <c r="Z20" s="651">
        <v>3809</v>
      </c>
      <c r="AA20" s="651"/>
      <c r="AB20" s="716">
        <v>-0.10501443948542925</v>
      </c>
      <c r="AC20" s="716"/>
      <c r="AD20" s="651">
        <v>10810</v>
      </c>
      <c r="AE20" s="651"/>
      <c r="AF20" s="716">
        <v>3.7187789084181313</v>
      </c>
      <c r="AG20" s="503"/>
      <c r="AI20" s="717"/>
    </row>
    <row r="21" spans="1:35" ht="20.100000000000001" customHeight="1" x14ac:dyDescent="0.2">
      <c r="A21" s="637">
        <v>2013</v>
      </c>
      <c r="B21" s="651">
        <v>672296</v>
      </c>
      <c r="C21" s="651"/>
      <c r="D21" s="716">
        <v>1.7</v>
      </c>
      <c r="E21" s="716"/>
      <c r="F21" s="651">
        <v>48844</v>
      </c>
      <c r="G21" s="651"/>
      <c r="H21" s="716">
        <v>0.7</v>
      </c>
      <c r="I21" s="716"/>
      <c r="J21" s="651">
        <v>11383</v>
      </c>
      <c r="K21" s="651"/>
      <c r="L21" s="716">
        <v>14.4</v>
      </c>
      <c r="M21" s="716"/>
      <c r="N21" s="651">
        <v>23670</v>
      </c>
      <c r="O21" s="651"/>
      <c r="P21" s="716">
        <v>0.4</v>
      </c>
      <c r="Q21" s="716"/>
      <c r="R21" s="651">
        <v>9495</v>
      </c>
      <c r="S21" s="651"/>
      <c r="T21" s="716">
        <v>3.3</v>
      </c>
      <c r="U21" s="716"/>
      <c r="V21" s="651">
        <v>17244</v>
      </c>
      <c r="W21" s="651"/>
      <c r="X21" s="716">
        <v>3.9</v>
      </c>
      <c r="Y21" s="716"/>
      <c r="Z21" s="651">
        <v>3952</v>
      </c>
      <c r="AA21" s="651"/>
      <c r="AB21" s="716">
        <v>3.6</v>
      </c>
      <c r="AC21" s="716"/>
      <c r="AD21" s="651">
        <v>11424</v>
      </c>
      <c r="AE21" s="651"/>
      <c r="AF21" s="716">
        <v>5.4</v>
      </c>
      <c r="AG21" s="503"/>
    </row>
    <row r="22" spans="1:35" ht="20.100000000000001" customHeight="1" x14ac:dyDescent="0.2">
      <c r="A22" s="746">
        <v>2014</v>
      </c>
      <c r="B22" s="703">
        <v>705102</v>
      </c>
      <c r="C22" s="703"/>
      <c r="D22" s="718">
        <f>(B22-B21)/B22*100</f>
        <v>4.6526601824984182</v>
      </c>
      <c r="E22" s="718"/>
      <c r="F22" s="617">
        <v>50190</v>
      </c>
      <c r="G22" s="703"/>
      <c r="H22" s="718">
        <f>(F22-F21)/F22*100</f>
        <v>2.6818091253237695</v>
      </c>
      <c r="I22" s="718"/>
      <c r="J22" s="703">
        <v>12468</v>
      </c>
      <c r="K22" s="703"/>
      <c r="L22" s="718">
        <f>(J22-J21)/J22*100</f>
        <v>8.7022778312479954</v>
      </c>
      <c r="M22" s="718"/>
      <c r="N22" s="703">
        <v>23844</v>
      </c>
      <c r="O22" s="703"/>
      <c r="P22" s="718">
        <f>(N22-N21)/N22*100</f>
        <v>0.72974333165576244</v>
      </c>
      <c r="Q22" s="718"/>
      <c r="R22" s="719">
        <v>11606</v>
      </c>
      <c r="S22" s="703"/>
      <c r="T22" s="718">
        <f>(R22-R21)/R22*100</f>
        <v>18.188867826986041</v>
      </c>
      <c r="U22" s="718"/>
      <c r="V22" s="703">
        <v>19169</v>
      </c>
      <c r="W22" s="703"/>
      <c r="X22" s="718">
        <f>(V22-V21)/V22*100</f>
        <v>10.042255725389952</v>
      </c>
      <c r="Y22" s="718"/>
      <c r="Z22" s="703">
        <v>4222</v>
      </c>
      <c r="AA22" s="703"/>
      <c r="AB22" s="718">
        <f>(Z22-Z21)/Z22*100</f>
        <v>6.3950734249171015</v>
      </c>
      <c r="AC22" s="718"/>
      <c r="AD22" s="703">
        <v>12824</v>
      </c>
      <c r="AE22" s="703"/>
      <c r="AF22" s="718">
        <f>(AD22-AD21)/AD22*100</f>
        <v>10.91703056768559</v>
      </c>
      <c r="AG22" s="507"/>
    </row>
    <row r="23" spans="1:35" ht="15" customHeight="1" x14ac:dyDescent="0.2">
      <c r="A23" s="618"/>
      <c r="B23" s="669"/>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00"/>
      <c r="AE23" s="600"/>
      <c r="AF23" s="401"/>
      <c r="AG23" s="401"/>
    </row>
    <row r="24" spans="1:35" ht="15" customHeight="1" x14ac:dyDescent="0.2">
      <c r="A24" s="1647" t="s">
        <v>726</v>
      </c>
      <c r="B24" s="1647"/>
      <c r="C24" s="1647"/>
      <c r="D24" s="1647"/>
      <c r="E24" s="1647"/>
      <c r="F24" s="1647"/>
      <c r="G24" s="1647"/>
      <c r="H24" s="1647"/>
      <c r="I24" s="1647"/>
      <c r="J24" s="1647"/>
      <c r="K24" s="1647"/>
      <c r="L24" s="1647"/>
      <c r="M24" s="1647"/>
      <c r="N24" s="1647"/>
      <c r="O24" s="1647"/>
      <c r="P24" s="1647"/>
      <c r="Q24" s="1647"/>
      <c r="R24" s="1647"/>
      <c r="S24" s="1647"/>
      <c r="T24" s="1647"/>
      <c r="U24" s="1647"/>
      <c r="V24" s="1647"/>
      <c r="W24" s="1647"/>
      <c r="X24" s="1647"/>
      <c r="Y24" s="1647"/>
      <c r="Z24" s="1647"/>
      <c r="AA24" s="1647"/>
      <c r="AB24" s="1647"/>
      <c r="AC24" s="1647"/>
      <c r="AD24" s="1647"/>
      <c r="AE24" s="1647"/>
      <c r="AF24" s="1647"/>
      <c r="AG24" s="1647"/>
    </row>
    <row r="25" spans="1:35" ht="15" customHeight="1" x14ac:dyDescent="0.25">
      <c r="A25" s="623" t="s">
        <v>728</v>
      </c>
      <c r="B25" s="623"/>
      <c r="C25" s="623"/>
      <c r="D25" s="623"/>
      <c r="E25" s="623"/>
      <c r="F25" s="623"/>
      <c r="G25" s="623"/>
      <c r="H25" s="623"/>
      <c r="I25" s="675"/>
      <c r="J25" s="675"/>
      <c r="K25" s="675"/>
      <c r="L25" s="675"/>
      <c r="M25" s="675"/>
      <c r="N25" s="675"/>
      <c r="O25" s="675"/>
      <c r="P25" s="477"/>
      <c r="Q25" s="477"/>
      <c r="R25" s="477"/>
      <c r="S25" s="477"/>
      <c r="T25" s="477"/>
      <c r="U25" s="477"/>
      <c r="V25" s="477"/>
      <c r="W25" s="477"/>
      <c r="X25" s="477"/>
      <c r="Y25" s="477"/>
      <c r="Z25" s="477"/>
      <c r="AA25" s="477"/>
      <c r="AB25" s="477"/>
      <c r="AC25" s="477"/>
      <c r="AD25" s="477"/>
      <c r="AE25" s="477"/>
      <c r="AF25" s="477"/>
      <c r="AG25" s="477"/>
    </row>
    <row r="26" spans="1:35" ht="15.75" x14ac:dyDescent="0.25">
      <c r="A26" s="477" t="s">
        <v>730</v>
      </c>
      <c r="B26" s="477"/>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row>
  </sheetData>
  <mergeCells count="36">
    <mergeCell ref="B4:C4"/>
    <mergeCell ref="D4:E4"/>
    <mergeCell ref="F4:G4"/>
    <mergeCell ref="H4:I4"/>
    <mergeCell ref="J4:K4"/>
    <mergeCell ref="AD1:AG1"/>
    <mergeCell ref="L4:M4"/>
    <mergeCell ref="N4:O4"/>
    <mergeCell ref="P4:Q4"/>
    <mergeCell ref="R4:S4"/>
    <mergeCell ref="AF4:AG4"/>
    <mergeCell ref="T4:U4"/>
    <mergeCell ref="V4:W4"/>
    <mergeCell ref="X4:Y4"/>
    <mergeCell ref="Z4:AA4"/>
    <mergeCell ref="AB4:AC4"/>
    <mergeCell ref="AD4:AE4"/>
    <mergeCell ref="A24:AG24"/>
    <mergeCell ref="P19:Q19"/>
    <mergeCell ref="R19:S19"/>
    <mergeCell ref="T19:U19"/>
    <mergeCell ref="V19:W19"/>
    <mergeCell ref="X19:Y19"/>
    <mergeCell ref="Z19:AA19"/>
    <mergeCell ref="H19:I19"/>
    <mergeCell ref="J19:K19"/>
    <mergeCell ref="L19:M19"/>
    <mergeCell ref="N19:O19"/>
    <mergeCell ref="A10:AG10"/>
    <mergeCell ref="AD16:AG16"/>
    <mergeCell ref="B19:C19"/>
    <mergeCell ref="D19:E19"/>
    <mergeCell ref="F19:G19"/>
    <mergeCell ref="AB19:AC19"/>
    <mergeCell ref="AD19:AE19"/>
    <mergeCell ref="AF19:AG19"/>
  </mergeCells>
  <printOptions horizontalCentered="1" verticalCentered="1"/>
  <pageMargins left="0.98425196850393704" right="0.39370078740157483" top="0.39370078740157483" bottom="0.39370078740157483" header="0" footer="0.19685039370078741"/>
  <pageSetup scale="80" orientation="landscape" r:id="rId1"/>
  <headerFooter>
    <oddFooter>&amp;L323</oddFooter>
  </headerFooter>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AG36"/>
  <sheetViews>
    <sheetView showGridLines="0" view="pageBreakPreview" topLeftCell="A4" zoomScaleNormal="100" zoomScaleSheetLayoutView="100" workbookViewId="0">
      <selection activeCell="I8" sqref="I8"/>
    </sheetView>
  </sheetViews>
  <sheetFormatPr baseColWidth="10" defaultColWidth="8" defaultRowHeight="12.75" x14ac:dyDescent="0.2"/>
  <cols>
    <col min="1" max="1" width="14.5" style="464" customWidth="1"/>
    <col min="2" max="2" width="6.125" style="464" customWidth="1"/>
    <col min="3" max="3" width="1.625" style="464" customWidth="1"/>
    <col min="4" max="4" width="6.625" style="464" customWidth="1"/>
    <col min="5" max="5" width="1.625" style="464" customWidth="1"/>
    <col min="6" max="6" width="6.125" style="464" customWidth="1"/>
    <col min="7" max="7" width="1.625" style="464" customWidth="1"/>
    <col min="8" max="8" width="6.625" style="464" customWidth="1"/>
    <col min="9" max="9" width="1.625" style="464" customWidth="1"/>
    <col min="10" max="10" width="6.125" style="464" customWidth="1"/>
    <col min="11" max="11" width="1.625" style="464" customWidth="1"/>
    <col min="12" max="12" width="6.625" style="464" customWidth="1"/>
    <col min="13" max="13" width="1.625" style="464" customWidth="1"/>
    <col min="14" max="14" width="6.125" style="464" customWidth="1"/>
    <col min="15" max="15" width="1.625" style="464" customWidth="1"/>
    <col min="16" max="16" width="6.625" style="464" customWidth="1"/>
    <col min="17" max="17" width="1.625" style="464" customWidth="1"/>
    <col min="18" max="18" width="6.125" style="464" customWidth="1"/>
    <col min="19" max="19" width="1.625" style="464" customWidth="1"/>
    <col min="20" max="20" width="6.625" style="464" customWidth="1"/>
    <col min="21" max="21" width="1.625" style="464" customWidth="1"/>
    <col min="22" max="22" width="6.125" style="464" customWidth="1"/>
    <col min="23" max="23" width="1.625" style="464" customWidth="1"/>
    <col min="24" max="24" width="6.625" style="464" customWidth="1"/>
    <col min="25" max="25" width="1.625" style="464" customWidth="1"/>
    <col min="26" max="26" width="6.75" style="464" bestFit="1" customWidth="1"/>
    <col min="27" max="27" width="1.625" style="464" customWidth="1"/>
    <col min="28" max="16384" width="8" style="464"/>
  </cols>
  <sheetData>
    <row r="1" spans="1:33" ht="16.5" customHeight="1" x14ac:dyDescent="0.25">
      <c r="A1" s="720" t="s">
        <v>752</v>
      </c>
      <c r="B1" s="721"/>
      <c r="C1" s="721"/>
      <c r="D1" s="721"/>
      <c r="E1" s="721"/>
      <c r="F1" s="721"/>
      <c r="G1" s="721"/>
      <c r="H1" s="721"/>
      <c r="I1" s="721"/>
      <c r="J1" s="466"/>
      <c r="K1" s="466"/>
      <c r="L1" s="466"/>
      <c r="M1" s="466"/>
      <c r="N1" s="466"/>
      <c r="O1" s="466"/>
      <c r="P1" s="466" t="s">
        <v>56</v>
      </c>
      <c r="Q1" s="466"/>
      <c r="R1" s="466"/>
      <c r="S1" s="466"/>
      <c r="T1" s="466"/>
      <c r="U1" s="466"/>
      <c r="V1" s="466"/>
      <c r="W1" s="466"/>
      <c r="X1" s="662"/>
      <c r="Y1" s="662"/>
      <c r="Z1" s="662"/>
      <c r="AA1" s="597" t="s">
        <v>1008</v>
      </c>
    </row>
    <row r="2" spans="1:33" ht="15" customHeight="1" x14ac:dyDescent="0.25">
      <c r="A2" s="1188">
        <v>2014</v>
      </c>
      <c r="B2" s="721"/>
      <c r="C2" s="721"/>
      <c r="D2" s="721"/>
      <c r="E2" s="721"/>
      <c r="F2" s="721"/>
      <c r="G2" s="721"/>
      <c r="H2" s="721"/>
      <c r="I2" s="721"/>
      <c r="J2" s="466"/>
      <c r="K2" s="466"/>
      <c r="L2" s="466"/>
      <c r="M2" s="466"/>
      <c r="N2" s="466"/>
      <c r="O2" s="466"/>
      <c r="P2" s="466"/>
      <c r="Q2" s="466"/>
      <c r="R2" s="466"/>
      <c r="S2" s="466"/>
      <c r="T2" s="466"/>
      <c r="U2" s="466"/>
      <c r="V2" s="466"/>
      <c r="W2" s="466"/>
      <c r="X2" s="466"/>
      <c r="Y2" s="466"/>
      <c r="Z2" s="466"/>
      <c r="AA2" s="721"/>
    </row>
    <row r="3" spans="1:33" ht="15" customHeight="1" x14ac:dyDescent="0.25">
      <c r="A3" s="721"/>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row>
    <row r="4" spans="1:33" ht="20.100000000000001" customHeight="1" x14ac:dyDescent="0.2">
      <c r="A4" s="622" t="s">
        <v>534</v>
      </c>
      <c r="B4" s="1655" t="s">
        <v>753</v>
      </c>
      <c r="C4" s="1655"/>
      <c r="D4" s="1655" t="s">
        <v>754</v>
      </c>
      <c r="E4" s="1655"/>
      <c r="F4" s="1655" t="s">
        <v>755</v>
      </c>
      <c r="G4" s="1655"/>
      <c r="H4" s="1655" t="s">
        <v>754</v>
      </c>
      <c r="I4" s="1655"/>
      <c r="J4" s="1655" t="s">
        <v>756</v>
      </c>
      <c r="K4" s="1655"/>
      <c r="L4" s="1655" t="s">
        <v>754</v>
      </c>
      <c r="M4" s="1655"/>
      <c r="N4" s="1655" t="s">
        <v>757</v>
      </c>
      <c r="O4" s="1655"/>
      <c r="P4" s="1655" t="s">
        <v>754</v>
      </c>
      <c r="Q4" s="1655"/>
      <c r="R4" s="1655" t="s">
        <v>758</v>
      </c>
      <c r="S4" s="1655"/>
      <c r="T4" s="1655" t="s">
        <v>754</v>
      </c>
      <c r="U4" s="1655"/>
      <c r="V4" s="742" t="s">
        <v>759</v>
      </c>
      <c r="W4" s="742"/>
      <c r="X4" s="742" t="s">
        <v>754</v>
      </c>
      <c r="Y4" s="742"/>
      <c r="Z4" s="742" t="s">
        <v>5</v>
      </c>
      <c r="AA4" s="742"/>
    </row>
    <row r="5" spans="1:33" ht="15" customHeight="1" x14ac:dyDescent="0.25">
      <c r="A5" s="630" t="s">
        <v>550</v>
      </c>
      <c r="B5" s="604" t="s">
        <v>293</v>
      </c>
      <c r="C5" s="648"/>
      <c r="D5" s="604" t="s">
        <v>293</v>
      </c>
      <c r="E5" s="604"/>
      <c r="F5" s="604" t="s">
        <v>293</v>
      </c>
      <c r="G5" s="604"/>
      <c r="H5" s="604" t="s">
        <v>293</v>
      </c>
      <c r="I5" s="604"/>
      <c r="J5" s="604" t="s">
        <v>293</v>
      </c>
      <c r="K5" s="604"/>
      <c r="L5" s="604" t="s">
        <v>293</v>
      </c>
      <c r="M5" s="604"/>
      <c r="N5" s="604" t="s">
        <v>293</v>
      </c>
      <c r="O5" s="604"/>
      <c r="P5" s="604" t="s">
        <v>293</v>
      </c>
      <c r="Q5" s="604"/>
      <c r="R5" s="604" t="s">
        <v>293</v>
      </c>
      <c r="S5" s="604"/>
      <c r="T5" s="604" t="s">
        <v>293</v>
      </c>
      <c r="U5" s="604"/>
      <c r="V5" s="604" t="s">
        <v>293</v>
      </c>
      <c r="W5" s="604"/>
      <c r="X5" s="604" t="s">
        <v>293</v>
      </c>
      <c r="Y5" s="604"/>
      <c r="Z5" s="604" t="s">
        <v>293</v>
      </c>
      <c r="AA5" s="648"/>
      <c r="AC5" s="722"/>
    </row>
    <row r="6" spans="1:33" ht="15" customHeight="1" x14ac:dyDescent="0.25">
      <c r="A6" s="634" t="s">
        <v>694</v>
      </c>
      <c r="B6" s="651">
        <v>69</v>
      </c>
      <c r="C6" s="651"/>
      <c r="D6" s="651">
        <f>(B6*100)/613</f>
        <v>11.256117455138662</v>
      </c>
      <c r="E6" s="651"/>
      <c r="F6" s="651">
        <v>123</v>
      </c>
      <c r="G6" s="651"/>
      <c r="H6" s="651">
        <f>(F6*100)/613</f>
        <v>20.0652528548124</v>
      </c>
      <c r="I6" s="651"/>
      <c r="J6" s="651">
        <v>151</v>
      </c>
      <c r="K6" s="651"/>
      <c r="L6" s="651">
        <f>(J6*100)/613</f>
        <v>24.632952691680259</v>
      </c>
      <c r="M6" s="651"/>
      <c r="N6" s="651">
        <v>100</v>
      </c>
      <c r="O6" s="651"/>
      <c r="P6" s="651">
        <f>(N6*100)/613</f>
        <v>16.31321370309951</v>
      </c>
      <c r="Q6" s="651"/>
      <c r="R6" s="651">
        <v>91</v>
      </c>
      <c r="S6" s="651"/>
      <c r="T6" s="651">
        <f>(R6*100)/613</f>
        <v>14.845024469820554</v>
      </c>
      <c r="U6" s="651"/>
      <c r="V6" s="651">
        <v>54</v>
      </c>
      <c r="W6" s="651"/>
      <c r="X6" s="651">
        <f>(V6*100)/613</f>
        <v>8.8091353996737354</v>
      </c>
      <c r="Y6" s="651"/>
      <c r="Z6" s="723">
        <v>613</v>
      </c>
      <c r="AA6" s="724"/>
    </row>
    <row r="7" spans="1:33" ht="15" customHeight="1" x14ac:dyDescent="0.25">
      <c r="A7" s="634" t="s">
        <v>721</v>
      </c>
      <c r="B7" s="651">
        <v>37</v>
      </c>
      <c r="C7" s="651"/>
      <c r="D7" s="651">
        <f>(B7*100)/Z7</f>
        <v>5.2556818181818183</v>
      </c>
      <c r="E7" s="651"/>
      <c r="F7" s="651">
        <v>57</v>
      </c>
      <c r="G7" s="651"/>
      <c r="H7" s="651">
        <f>(F7*100)/Z7</f>
        <v>8.0965909090909083</v>
      </c>
      <c r="I7" s="651"/>
      <c r="J7" s="651">
        <v>75</v>
      </c>
      <c r="K7" s="651"/>
      <c r="L7" s="651">
        <f>J7*100/Z7</f>
        <v>10.653409090909092</v>
      </c>
      <c r="M7" s="651"/>
      <c r="N7" s="651">
        <v>51</v>
      </c>
      <c r="O7" s="651"/>
      <c r="P7" s="651">
        <f>N7*100/Z7</f>
        <v>7.2443181818181817</v>
      </c>
      <c r="Q7" s="651"/>
      <c r="R7" s="651">
        <v>125</v>
      </c>
      <c r="S7" s="651"/>
      <c r="T7" s="651">
        <f>R7*100/Z7</f>
        <v>17.755681818181817</v>
      </c>
      <c r="U7" s="651"/>
      <c r="V7" s="651">
        <v>359</v>
      </c>
      <c r="W7" s="651"/>
      <c r="X7" s="651">
        <f>V7*100/Z7</f>
        <v>50.99431818181818</v>
      </c>
      <c r="Y7" s="651"/>
      <c r="Z7" s="723">
        <f>SUM(B7+F7+J7+N7+R7+V7)</f>
        <v>704</v>
      </c>
      <c r="AA7" s="724"/>
      <c r="AB7" s="725"/>
    </row>
    <row r="8" spans="1:33" ht="15" customHeight="1" x14ac:dyDescent="0.25">
      <c r="A8" s="634" t="s">
        <v>723</v>
      </c>
      <c r="B8" s="651">
        <v>54</v>
      </c>
      <c r="C8" s="651"/>
      <c r="D8" s="651">
        <f>(B8*100)/652</f>
        <v>8.2822085889570545</v>
      </c>
      <c r="E8" s="651"/>
      <c r="F8" s="651">
        <v>75</v>
      </c>
      <c r="G8" s="651"/>
      <c r="H8" s="651">
        <f>(F8*100)/652</f>
        <v>11.503067484662576</v>
      </c>
      <c r="I8" s="651"/>
      <c r="J8" s="651">
        <v>148</v>
      </c>
      <c r="K8" s="651"/>
      <c r="L8" s="651">
        <f>(J8*100)/652</f>
        <v>22.699386503067483</v>
      </c>
      <c r="M8" s="651"/>
      <c r="N8" s="651">
        <v>90</v>
      </c>
      <c r="O8" s="651"/>
      <c r="P8" s="651">
        <f>(N8*100)/652</f>
        <v>13.803680981595091</v>
      </c>
      <c r="Q8" s="651"/>
      <c r="R8" s="651">
        <v>92</v>
      </c>
      <c r="S8" s="651"/>
      <c r="T8" s="651">
        <f>(R8*100)/652</f>
        <v>14.110429447852761</v>
      </c>
      <c r="U8" s="651"/>
      <c r="V8" s="651">
        <v>193</v>
      </c>
      <c r="W8" s="651"/>
      <c r="X8" s="651">
        <f>(V8*100)/652</f>
        <v>29.60122699386503</v>
      </c>
      <c r="Y8" s="651"/>
      <c r="Z8" s="723">
        <v>652</v>
      </c>
      <c r="AA8" s="724"/>
    </row>
    <row r="9" spans="1:33" ht="15" customHeight="1" x14ac:dyDescent="0.25">
      <c r="A9" s="634" t="s">
        <v>725</v>
      </c>
      <c r="B9" s="651">
        <v>54</v>
      </c>
      <c r="C9" s="651"/>
      <c r="D9" s="651">
        <f>B9*100/Z9</f>
        <v>15.384615384615385</v>
      </c>
      <c r="E9" s="651"/>
      <c r="F9" s="651">
        <v>54</v>
      </c>
      <c r="G9" s="651"/>
      <c r="H9" s="651">
        <f>F9*100/Z9</f>
        <v>15.384615384615385</v>
      </c>
      <c r="I9" s="651"/>
      <c r="J9" s="651">
        <v>52</v>
      </c>
      <c r="K9" s="651"/>
      <c r="L9" s="651">
        <f>J9*100/Z9</f>
        <v>14.814814814814815</v>
      </c>
      <c r="M9" s="651"/>
      <c r="N9" s="651">
        <v>57</v>
      </c>
      <c r="O9" s="651"/>
      <c r="P9" s="651">
        <f>N9*100/Z9</f>
        <v>16.239316239316238</v>
      </c>
      <c r="Q9" s="651"/>
      <c r="R9" s="651">
        <v>37</v>
      </c>
      <c r="S9" s="651"/>
      <c r="T9" s="651">
        <f>R9*100/Z9</f>
        <v>10.541310541310541</v>
      </c>
      <c r="U9" s="651"/>
      <c r="V9" s="651">
        <v>97</v>
      </c>
      <c r="W9" s="651"/>
      <c r="X9" s="651">
        <f>V9*100/Z9</f>
        <v>27.635327635327634</v>
      </c>
      <c r="Y9" s="651"/>
      <c r="Z9" s="723">
        <f>SUM(B9,F9,J9,N9,R9,V9)</f>
        <v>351</v>
      </c>
      <c r="AA9" s="724"/>
    </row>
    <row r="10" spans="1:33" ht="15" customHeight="1" x14ac:dyDescent="0.25">
      <c r="A10" s="634" t="s">
        <v>720</v>
      </c>
      <c r="B10" s="651">
        <v>19</v>
      </c>
      <c r="C10" s="651"/>
      <c r="D10" s="651">
        <f>B10*100/Z10</f>
        <v>3.2928942807625652</v>
      </c>
      <c r="E10" s="651"/>
      <c r="F10" s="651">
        <v>49</v>
      </c>
      <c r="G10" s="651"/>
      <c r="H10" s="651">
        <f>F10*100/Z10</f>
        <v>8.4922010398613512</v>
      </c>
      <c r="I10" s="651"/>
      <c r="J10" s="651">
        <v>125</v>
      </c>
      <c r="K10" s="651"/>
      <c r="L10" s="651">
        <f>J10*100/Z10</f>
        <v>21.663778162911612</v>
      </c>
      <c r="M10" s="651"/>
      <c r="N10" s="651">
        <v>100</v>
      </c>
      <c r="O10" s="651"/>
      <c r="P10" s="651">
        <f>N10*100/Z10</f>
        <v>17.331022530329289</v>
      </c>
      <c r="Q10" s="651"/>
      <c r="R10" s="651">
        <v>53</v>
      </c>
      <c r="S10" s="651"/>
      <c r="T10" s="651">
        <f>R10*100/Z10</f>
        <v>9.1854419410745241</v>
      </c>
      <c r="U10" s="651"/>
      <c r="V10" s="651">
        <v>231</v>
      </c>
      <c r="W10" s="651"/>
      <c r="X10" s="651">
        <f>V10*100/Z10</f>
        <v>40.034662045060657</v>
      </c>
      <c r="Y10" s="651"/>
      <c r="Z10" s="723">
        <f>SUM(B10,F10,J10,N10,R10,V10)</f>
        <v>577</v>
      </c>
      <c r="AA10" s="724"/>
    </row>
    <row r="11" spans="1:33" ht="15" customHeight="1" x14ac:dyDescent="0.25">
      <c r="A11" s="637" t="s">
        <v>722</v>
      </c>
      <c r="B11" s="614">
        <v>45</v>
      </c>
      <c r="C11" s="614"/>
      <c r="D11" s="614">
        <v>9.4499999999999993</v>
      </c>
      <c r="E11" s="614"/>
      <c r="F11" s="614">
        <v>46</v>
      </c>
      <c r="G11" s="614"/>
      <c r="H11" s="614">
        <v>9.6</v>
      </c>
      <c r="I11" s="614"/>
      <c r="J11" s="614">
        <v>116</v>
      </c>
      <c r="K11" s="614"/>
      <c r="L11" s="614">
        <v>24.36</v>
      </c>
      <c r="M11" s="614"/>
      <c r="N11" s="614">
        <v>71</v>
      </c>
      <c r="O11" s="614"/>
      <c r="P11" s="614">
        <v>14.9</v>
      </c>
      <c r="Q11" s="614"/>
      <c r="R11" s="614">
        <v>39</v>
      </c>
      <c r="S11" s="614"/>
      <c r="T11" s="614">
        <v>8.1</v>
      </c>
      <c r="U11" s="614"/>
      <c r="V11" s="614">
        <v>159</v>
      </c>
      <c r="W11" s="614"/>
      <c r="X11" s="614">
        <v>33.4</v>
      </c>
      <c r="Y11" s="614"/>
      <c r="Z11" s="726">
        <v>476</v>
      </c>
      <c r="AA11" s="727"/>
    </row>
    <row r="12" spans="1:33" ht="15" customHeight="1" x14ac:dyDescent="0.25">
      <c r="A12" s="640" t="s">
        <v>724</v>
      </c>
      <c r="B12" s="703">
        <v>3</v>
      </c>
      <c r="C12" s="703"/>
      <c r="D12" s="703">
        <f>(B12*100)/Z12</f>
        <v>1.2295081967213115</v>
      </c>
      <c r="E12" s="703"/>
      <c r="F12" s="703">
        <v>8</v>
      </c>
      <c r="G12" s="703"/>
      <c r="H12" s="703">
        <f>(F12*100)/Z12</f>
        <v>3.278688524590164</v>
      </c>
      <c r="I12" s="703"/>
      <c r="J12" s="703">
        <v>22</v>
      </c>
      <c r="K12" s="703"/>
      <c r="L12" s="703">
        <f>(J12*100)/Z12</f>
        <v>9.0163934426229506</v>
      </c>
      <c r="M12" s="703"/>
      <c r="N12" s="703">
        <v>19</v>
      </c>
      <c r="O12" s="703"/>
      <c r="P12" s="703">
        <f>(N12*100)/Z12</f>
        <v>7.7868852459016393</v>
      </c>
      <c r="Q12" s="703"/>
      <c r="R12" s="703">
        <v>22</v>
      </c>
      <c r="S12" s="703"/>
      <c r="T12" s="703">
        <f>(R12*100)/Z12</f>
        <v>9.0163934426229506</v>
      </c>
      <c r="U12" s="703"/>
      <c r="V12" s="703">
        <v>171</v>
      </c>
      <c r="W12" s="703"/>
      <c r="X12" s="703">
        <f>(V12*100)/Z12</f>
        <v>70.081967213114751</v>
      </c>
      <c r="Y12" s="703"/>
      <c r="Z12" s="728">
        <v>244</v>
      </c>
      <c r="AA12" s="729"/>
    </row>
    <row r="13" spans="1:33" ht="15" customHeight="1" x14ac:dyDescent="0.2">
      <c r="A13" s="644"/>
      <c r="B13" s="645"/>
      <c r="C13" s="645"/>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21"/>
    </row>
    <row r="14" spans="1:33" ht="15" customHeight="1" x14ac:dyDescent="0.2">
      <c r="A14" s="1647" t="s">
        <v>294</v>
      </c>
      <c r="B14" s="1647"/>
      <c r="C14" s="1647"/>
      <c r="D14" s="1647"/>
      <c r="E14" s="1647"/>
      <c r="F14" s="1647"/>
      <c r="G14" s="1647"/>
      <c r="H14" s="1647"/>
      <c r="I14" s="1647"/>
      <c r="J14" s="1647"/>
      <c r="K14" s="1647"/>
      <c r="L14" s="1647"/>
      <c r="M14" s="1647"/>
      <c r="N14" s="1647"/>
      <c r="O14" s="1647"/>
      <c r="P14" s="1647"/>
      <c r="Q14" s="1647"/>
      <c r="R14" s="1647"/>
      <c r="S14" s="1647"/>
      <c r="T14" s="1647"/>
      <c r="U14" s="1647"/>
      <c r="V14" s="1647"/>
      <c r="W14" s="1647"/>
      <c r="X14" s="1647"/>
      <c r="Y14" s="1647"/>
      <c r="Z14" s="1647"/>
      <c r="AA14" s="1647"/>
      <c r="AB14" s="1647"/>
      <c r="AC14" s="1647"/>
      <c r="AD14" s="1647"/>
      <c r="AE14" s="1647"/>
      <c r="AF14" s="1647"/>
      <c r="AG14" s="1647"/>
    </row>
    <row r="15" spans="1:33" ht="15" customHeight="1" x14ac:dyDescent="0.2">
      <c r="A15" s="1647" t="s">
        <v>726</v>
      </c>
      <c r="B15" s="1647"/>
      <c r="C15" s="1647"/>
      <c r="D15" s="1647"/>
      <c r="E15" s="1647"/>
      <c r="F15" s="1647"/>
      <c r="G15" s="1647"/>
      <c r="H15" s="1647"/>
      <c r="I15" s="1647"/>
      <c r="J15" s="1647"/>
      <c r="K15" s="1647"/>
      <c r="L15" s="1647"/>
      <c r="M15" s="1647"/>
      <c r="N15" s="1647"/>
      <c r="O15" s="1647"/>
      <c r="P15" s="1647"/>
      <c r="Q15" s="1647"/>
      <c r="R15" s="1647"/>
      <c r="S15" s="1647"/>
      <c r="T15" s="1647"/>
      <c r="U15" s="1647"/>
      <c r="V15" s="1647"/>
      <c r="W15" s="1647"/>
      <c r="X15" s="1647"/>
      <c r="Y15" s="1647"/>
      <c r="Z15" s="1647"/>
      <c r="AA15" s="1647"/>
      <c r="AB15" s="1647"/>
      <c r="AC15" s="1647"/>
      <c r="AD15" s="1647"/>
      <c r="AE15" s="1647"/>
      <c r="AF15" s="1647"/>
      <c r="AG15" s="1647"/>
    </row>
    <row r="16" spans="1:33" ht="15" customHeight="1" x14ac:dyDescent="0.2">
      <c r="A16" s="623" t="s">
        <v>728</v>
      </c>
      <c r="B16" s="623"/>
      <c r="C16" s="623"/>
      <c r="D16" s="623"/>
      <c r="E16" s="623"/>
      <c r="F16" s="623"/>
      <c r="G16" s="623"/>
      <c r="H16" s="623"/>
      <c r="I16" s="620"/>
      <c r="J16" s="620"/>
      <c r="K16" s="620"/>
      <c r="L16" s="620"/>
      <c r="M16" s="620"/>
      <c r="N16" s="620"/>
      <c r="O16" s="620"/>
    </row>
    <row r="17" spans="1:27" ht="15" customHeight="1" x14ac:dyDescent="0.25">
      <c r="A17" s="477" t="s">
        <v>760</v>
      </c>
    </row>
    <row r="18" spans="1:27" ht="15" customHeight="1" x14ac:dyDescent="0.2"/>
    <row r="19" spans="1:27" ht="15" customHeight="1" x14ac:dyDescent="0.2"/>
    <row r="20" spans="1:27" ht="18.75" customHeight="1" x14ac:dyDescent="0.2">
      <c r="A20" s="478" t="s">
        <v>761</v>
      </c>
      <c r="B20" s="596"/>
      <c r="C20" s="596"/>
      <c r="D20" s="596"/>
      <c r="E20" s="596"/>
      <c r="F20" s="596"/>
      <c r="G20" s="596"/>
      <c r="H20" s="596"/>
      <c r="I20" s="596"/>
      <c r="J20" s="465"/>
      <c r="K20" s="465"/>
      <c r="L20" s="465"/>
      <c r="M20" s="465"/>
      <c r="N20" s="465"/>
      <c r="O20" s="465"/>
      <c r="P20" s="465"/>
      <c r="Q20" s="465"/>
      <c r="R20" s="465"/>
      <c r="S20" s="465"/>
      <c r="T20" s="465"/>
      <c r="U20" s="465"/>
      <c r="V20" s="465"/>
      <c r="W20" s="465"/>
      <c r="X20" s="465"/>
      <c r="Y20" s="662"/>
      <c r="Z20" s="662"/>
      <c r="AA20" s="597" t="s">
        <v>1009</v>
      </c>
    </row>
    <row r="21" spans="1:27" ht="15" customHeight="1" x14ac:dyDescent="0.2">
      <c r="A21" s="467">
        <v>2014</v>
      </c>
      <c r="B21" s="596"/>
      <c r="C21" s="596"/>
      <c r="D21" s="596"/>
      <c r="E21" s="596"/>
      <c r="F21" s="596"/>
      <c r="G21" s="596"/>
      <c r="H21" s="596"/>
      <c r="I21" s="596"/>
      <c r="J21" s="465"/>
      <c r="K21" s="465"/>
      <c r="L21" s="465"/>
      <c r="M21" s="465"/>
      <c r="N21" s="465"/>
      <c r="O21" s="465"/>
      <c r="P21" s="465"/>
      <c r="Q21" s="465"/>
      <c r="R21" s="465"/>
      <c r="S21" s="465"/>
      <c r="T21" s="465"/>
      <c r="U21" s="465"/>
      <c r="V21" s="465"/>
      <c r="W21" s="465"/>
      <c r="X21" s="465"/>
      <c r="Y21" s="465"/>
      <c r="Z21" s="465"/>
      <c r="AA21" s="596"/>
    </row>
    <row r="22" spans="1:27" ht="15" customHeight="1" x14ac:dyDescent="0.2">
      <c r="A22" s="600"/>
      <c r="B22" s="600"/>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row>
    <row r="23" spans="1:27" ht="20.100000000000001" customHeight="1" x14ac:dyDescent="0.2">
      <c r="A23" s="622" t="s">
        <v>534</v>
      </c>
      <c r="B23" s="742" t="s">
        <v>753</v>
      </c>
      <c r="C23" s="742"/>
      <c r="D23" s="742" t="s">
        <v>754</v>
      </c>
      <c r="E23" s="742"/>
      <c r="F23" s="742" t="s">
        <v>755</v>
      </c>
      <c r="G23" s="742"/>
      <c r="H23" s="742" t="s">
        <v>754</v>
      </c>
      <c r="I23" s="742"/>
      <c r="J23" s="742" t="s">
        <v>756</v>
      </c>
      <c r="K23" s="742"/>
      <c r="L23" s="742" t="s">
        <v>754</v>
      </c>
      <c r="M23" s="742"/>
      <c r="N23" s="742" t="s">
        <v>757</v>
      </c>
      <c r="O23" s="742"/>
      <c r="P23" s="742" t="s">
        <v>754</v>
      </c>
      <c r="Q23" s="742"/>
      <c r="R23" s="742" t="s">
        <v>758</v>
      </c>
      <c r="S23" s="742"/>
      <c r="T23" s="742" t="s">
        <v>754</v>
      </c>
      <c r="U23" s="742"/>
      <c r="V23" s="742" t="s">
        <v>759</v>
      </c>
      <c r="W23" s="742"/>
      <c r="X23" s="742" t="s">
        <v>754</v>
      </c>
      <c r="Y23" s="742"/>
      <c r="Z23" s="742" t="s">
        <v>5</v>
      </c>
      <c r="AA23" s="742"/>
    </row>
    <row r="24" spans="1:27" ht="15" customHeight="1" x14ac:dyDescent="0.2">
      <c r="A24" s="630" t="s">
        <v>550</v>
      </c>
      <c r="B24" s="604" t="s">
        <v>293</v>
      </c>
      <c r="C24" s="604"/>
      <c r="D24" s="604" t="s">
        <v>293</v>
      </c>
      <c r="E24" s="604"/>
      <c r="F24" s="604" t="s">
        <v>293</v>
      </c>
      <c r="G24" s="604"/>
      <c r="H24" s="604" t="s">
        <v>293</v>
      </c>
      <c r="I24" s="604"/>
      <c r="J24" s="604" t="s">
        <v>293</v>
      </c>
      <c r="K24" s="604"/>
      <c r="L24" s="604" t="s">
        <v>293</v>
      </c>
      <c r="M24" s="604"/>
      <c r="N24" s="604" t="s">
        <v>293</v>
      </c>
      <c r="O24" s="604"/>
      <c r="P24" s="604" t="s">
        <v>293</v>
      </c>
      <c r="Q24" s="604"/>
      <c r="R24" s="604" t="s">
        <v>293</v>
      </c>
      <c r="S24" s="604"/>
      <c r="T24" s="604" t="s">
        <v>293</v>
      </c>
      <c r="U24" s="604"/>
      <c r="V24" s="604" t="s">
        <v>293</v>
      </c>
      <c r="W24" s="604"/>
      <c r="X24" s="604" t="s">
        <v>293</v>
      </c>
      <c r="Y24" s="604"/>
      <c r="Z24" s="604" t="s">
        <v>293</v>
      </c>
      <c r="AA24" s="671"/>
    </row>
    <row r="25" spans="1:27" ht="15" customHeight="1" x14ac:dyDescent="0.2">
      <c r="A25" s="634" t="s">
        <v>694</v>
      </c>
      <c r="B25" s="730">
        <v>10944</v>
      </c>
      <c r="C25" s="730"/>
      <c r="D25" s="730">
        <f>(B25*100)/50190</f>
        <v>21.805140466228334</v>
      </c>
      <c r="E25" s="730"/>
      <c r="F25" s="730">
        <v>12366</v>
      </c>
      <c r="G25" s="730"/>
      <c r="H25" s="730">
        <f>(F25*100)/50190</f>
        <v>24.638374178123133</v>
      </c>
      <c r="I25" s="730"/>
      <c r="J25" s="730">
        <v>10263</v>
      </c>
      <c r="K25" s="608"/>
      <c r="L25" s="608">
        <f>(J25*100)/50190</f>
        <v>20.448296473401076</v>
      </c>
      <c r="M25" s="608"/>
      <c r="N25" s="608">
        <v>5484</v>
      </c>
      <c r="O25" s="608"/>
      <c r="P25" s="608">
        <f>(N25*100)/50190</f>
        <v>10.926479378362224</v>
      </c>
      <c r="Q25" s="608"/>
      <c r="R25" s="608">
        <v>4014</v>
      </c>
      <c r="S25" s="608"/>
      <c r="T25" s="608">
        <f>(R25*100)/50190</f>
        <v>7.9976090854751947</v>
      </c>
      <c r="U25" s="608"/>
      <c r="V25" s="608">
        <v>1775</v>
      </c>
      <c r="W25" s="608"/>
      <c r="X25" s="608">
        <f>(V25*100)/50190</f>
        <v>3.5365610679418209</v>
      </c>
      <c r="Y25" s="608"/>
      <c r="Z25" s="731">
        <v>50190</v>
      </c>
      <c r="AA25" s="672"/>
    </row>
    <row r="26" spans="1:27" ht="15" customHeight="1" x14ac:dyDescent="0.2">
      <c r="A26" s="634" t="s">
        <v>721</v>
      </c>
      <c r="B26" s="608">
        <v>3091</v>
      </c>
      <c r="C26" s="608"/>
      <c r="D26" s="608">
        <f>B26*100/Z26</f>
        <v>12.963428954873343</v>
      </c>
      <c r="E26" s="608"/>
      <c r="F26" s="608">
        <v>4441</v>
      </c>
      <c r="G26" s="608"/>
      <c r="H26" s="608">
        <f>F26*100/Z26</f>
        <v>18.625230665995637</v>
      </c>
      <c r="I26" s="608"/>
      <c r="J26" s="608">
        <v>3322</v>
      </c>
      <c r="K26" s="608"/>
      <c r="L26" s="608">
        <f>J26*100/Z26</f>
        <v>13.93222613655427</v>
      </c>
      <c r="M26" s="608"/>
      <c r="N26" s="608">
        <v>1509</v>
      </c>
      <c r="O26" s="608"/>
      <c r="P26" s="608">
        <f>N26*100/Z26</f>
        <v>6.3286361348766986</v>
      </c>
      <c r="Q26" s="608"/>
      <c r="R26" s="608">
        <v>2346</v>
      </c>
      <c r="S26" s="608"/>
      <c r="T26" s="608">
        <f>R26*100/Z26</f>
        <v>9.8389531957725218</v>
      </c>
      <c r="U26" s="608"/>
      <c r="V26" s="608">
        <v>9135</v>
      </c>
      <c r="W26" s="608"/>
      <c r="X26" s="608">
        <f>V26*100/Z26</f>
        <v>38.311524911927528</v>
      </c>
      <c r="Y26" s="608"/>
      <c r="Z26" s="731">
        <f>B26+F26+J26+N26+R26+V26</f>
        <v>23844</v>
      </c>
      <c r="AA26" s="672"/>
    </row>
    <row r="27" spans="1:27" ht="15" customHeight="1" x14ac:dyDescent="0.2">
      <c r="A27" s="634" t="s">
        <v>723</v>
      </c>
      <c r="B27" s="608">
        <v>2516</v>
      </c>
      <c r="C27" s="608"/>
      <c r="D27" s="608">
        <f>(B27*100)/19169</f>
        <v>13.125358651990192</v>
      </c>
      <c r="E27" s="608"/>
      <c r="F27" s="608">
        <v>4593</v>
      </c>
      <c r="G27" s="608"/>
      <c r="H27" s="608">
        <f>(F27*100)/19169</f>
        <v>23.960561322969376</v>
      </c>
      <c r="I27" s="608"/>
      <c r="J27" s="608">
        <v>4282</v>
      </c>
      <c r="K27" s="608"/>
      <c r="L27" s="608">
        <f>(J27*100)/19169</f>
        <v>22.338150138244039</v>
      </c>
      <c r="M27" s="608"/>
      <c r="N27" s="608">
        <v>1671</v>
      </c>
      <c r="O27" s="608"/>
      <c r="P27" s="608">
        <f>(N27*100)/19169</f>
        <v>8.7171996452605764</v>
      </c>
      <c r="Q27" s="608"/>
      <c r="R27" s="608">
        <v>1860</v>
      </c>
      <c r="S27" s="608"/>
      <c r="T27" s="608">
        <f>(R27*100)/19169</f>
        <v>9.7031665710261361</v>
      </c>
      <c r="U27" s="608"/>
      <c r="V27" s="608">
        <v>4247</v>
      </c>
      <c r="W27" s="608"/>
      <c r="X27" s="608">
        <f>(V27*100)/19169</f>
        <v>22.155563670509679</v>
      </c>
      <c r="Y27" s="608"/>
      <c r="Z27" s="731">
        <v>19169</v>
      </c>
      <c r="AA27" s="672"/>
    </row>
    <row r="28" spans="1:27" ht="15" customHeight="1" x14ac:dyDescent="0.2">
      <c r="A28" s="634" t="s">
        <v>725</v>
      </c>
      <c r="B28" s="608">
        <v>3872</v>
      </c>
      <c r="C28" s="608"/>
      <c r="D28" s="608">
        <f>B28*100/Z28</f>
        <v>30.193387398627575</v>
      </c>
      <c r="E28" s="608"/>
      <c r="F28" s="608">
        <v>3595</v>
      </c>
      <c r="G28" s="608"/>
      <c r="H28" s="608">
        <f>F28*100/Z28</f>
        <v>28.03337492202121</v>
      </c>
      <c r="I28" s="608"/>
      <c r="J28" s="608">
        <v>1711</v>
      </c>
      <c r="K28" s="608"/>
      <c r="L28" s="608">
        <f>J28*100/Z28</f>
        <v>13.342170929507175</v>
      </c>
      <c r="M28" s="608"/>
      <c r="N28" s="608">
        <v>1305</v>
      </c>
      <c r="O28" s="608"/>
      <c r="P28" s="608">
        <f>N28*100/Z28</f>
        <v>10.176232064878354</v>
      </c>
      <c r="Q28" s="608"/>
      <c r="R28" s="608">
        <v>618</v>
      </c>
      <c r="S28" s="608"/>
      <c r="T28" s="608">
        <f>R28*100/Z28</f>
        <v>4.8190892077354963</v>
      </c>
      <c r="U28" s="608"/>
      <c r="V28" s="608">
        <v>1723</v>
      </c>
      <c r="W28" s="608"/>
      <c r="X28" s="608">
        <f>V28*100/Z28</f>
        <v>13.435745477230194</v>
      </c>
      <c r="Y28" s="608"/>
      <c r="Z28" s="731">
        <f>SUM(B28,F28,J28,N28,R28,V28)</f>
        <v>12824</v>
      </c>
      <c r="AA28" s="672"/>
    </row>
    <row r="29" spans="1:27" ht="15" customHeight="1" x14ac:dyDescent="0.2">
      <c r="A29" s="634" t="s">
        <v>720</v>
      </c>
      <c r="B29" s="608">
        <v>670</v>
      </c>
      <c r="C29" s="608"/>
      <c r="D29" s="608">
        <f>B29*100/Z29</f>
        <v>5.3737568174526791</v>
      </c>
      <c r="E29" s="608"/>
      <c r="F29" s="608">
        <v>1924</v>
      </c>
      <c r="G29" s="608"/>
      <c r="H29" s="608">
        <f>F29*100/Z29</f>
        <v>15.431504651908886</v>
      </c>
      <c r="I29" s="608"/>
      <c r="J29" s="608">
        <v>3976</v>
      </c>
      <c r="K29" s="608"/>
      <c r="L29" s="608">
        <f>J29*100/Z29</f>
        <v>31.889637471928136</v>
      </c>
      <c r="M29" s="608"/>
      <c r="N29" s="608">
        <v>2395</v>
      </c>
      <c r="O29" s="608"/>
      <c r="P29" s="608">
        <f>N29*100/Z29</f>
        <v>19.209175489252488</v>
      </c>
      <c r="Q29" s="608"/>
      <c r="R29" s="608">
        <v>953</v>
      </c>
      <c r="S29" s="608"/>
      <c r="T29" s="608">
        <f>R29*100/Z29</f>
        <v>7.6435675328841839</v>
      </c>
      <c r="U29" s="608"/>
      <c r="V29" s="608">
        <v>2550</v>
      </c>
      <c r="W29" s="608"/>
      <c r="X29" s="608">
        <f>V29*100/Z29</f>
        <v>20.452358036573628</v>
      </c>
      <c r="Y29" s="608"/>
      <c r="Z29" s="731">
        <f>SUM(B29,F29,J29,N29,R29,V29)</f>
        <v>12468</v>
      </c>
      <c r="AA29" s="672"/>
    </row>
    <row r="30" spans="1:27" ht="15" customHeight="1" x14ac:dyDescent="0.25">
      <c r="A30" s="637" t="s">
        <v>722</v>
      </c>
      <c r="B30" s="614">
        <v>2053</v>
      </c>
      <c r="C30" s="614"/>
      <c r="D30" s="614">
        <v>17.68</v>
      </c>
      <c r="E30" s="614"/>
      <c r="F30" s="731">
        <v>2935</v>
      </c>
      <c r="G30" s="477"/>
      <c r="H30" s="492">
        <v>25.28</v>
      </c>
      <c r="I30" s="477"/>
      <c r="J30" s="614">
        <v>2309</v>
      </c>
      <c r="K30" s="614"/>
      <c r="L30" s="614">
        <v>19.89</v>
      </c>
      <c r="M30" s="614"/>
      <c r="N30" s="614">
        <v>1434</v>
      </c>
      <c r="O30" s="614"/>
      <c r="P30" s="614">
        <v>12.35</v>
      </c>
      <c r="Q30" s="614"/>
      <c r="R30" s="614">
        <v>806</v>
      </c>
      <c r="S30" s="614"/>
      <c r="T30" s="614">
        <v>6.9</v>
      </c>
      <c r="U30" s="614"/>
      <c r="V30" s="614">
        <v>2069</v>
      </c>
      <c r="W30" s="614"/>
      <c r="X30" s="614">
        <v>17.82</v>
      </c>
      <c r="Y30" s="614"/>
      <c r="Z30" s="726">
        <v>11606</v>
      </c>
      <c r="AA30" s="672"/>
    </row>
    <row r="31" spans="1:27" ht="15" customHeight="1" x14ac:dyDescent="0.2">
      <c r="A31" s="640" t="s">
        <v>724</v>
      </c>
      <c r="B31" s="617">
        <v>242</v>
      </c>
      <c r="C31" s="617"/>
      <c r="D31" s="617">
        <f>(B31*100)/Z31</f>
        <v>5.7318806252960686</v>
      </c>
      <c r="E31" s="617"/>
      <c r="F31" s="617">
        <v>451</v>
      </c>
      <c r="G31" s="617"/>
      <c r="H31" s="617">
        <f>(F31*100)/Z31</f>
        <v>10.682141165324492</v>
      </c>
      <c r="I31" s="617"/>
      <c r="J31" s="617">
        <v>537</v>
      </c>
      <c r="K31" s="617"/>
      <c r="L31" s="617">
        <f>(J31*100)/Z31</f>
        <v>12.719090478446233</v>
      </c>
      <c r="M31" s="617"/>
      <c r="N31" s="617">
        <v>396</v>
      </c>
      <c r="O31" s="617"/>
      <c r="P31" s="617">
        <f>(N31*100)/Z31</f>
        <v>9.3794410232117471</v>
      </c>
      <c r="Q31" s="617"/>
      <c r="R31" s="617">
        <v>303</v>
      </c>
      <c r="S31" s="617"/>
      <c r="T31" s="617">
        <f>(R31*100)/Z31</f>
        <v>7.1766935101847462</v>
      </c>
      <c r="U31" s="617"/>
      <c r="V31" s="617">
        <v>2333</v>
      </c>
      <c r="W31" s="617"/>
      <c r="X31" s="617">
        <f>(V31*100)/Z31</f>
        <v>55.258171482709614</v>
      </c>
      <c r="Y31" s="617"/>
      <c r="Z31" s="732">
        <v>4222</v>
      </c>
      <c r="AA31" s="674"/>
    </row>
    <row r="32" spans="1:27" ht="15" customHeight="1" x14ac:dyDescent="0.2">
      <c r="A32" s="618"/>
      <c r="B32" s="669"/>
      <c r="C32" s="669"/>
      <c r="D32" s="669"/>
      <c r="E32" s="669"/>
      <c r="F32" s="669"/>
      <c r="G32" s="669"/>
      <c r="H32" s="669"/>
      <c r="I32" s="669"/>
      <c r="J32" s="669"/>
      <c r="K32" s="669"/>
      <c r="L32" s="669"/>
      <c r="M32" s="669"/>
      <c r="N32" s="669"/>
      <c r="O32" s="669"/>
      <c r="P32" s="669"/>
      <c r="Q32" s="669"/>
      <c r="R32" s="669"/>
      <c r="S32" s="669"/>
      <c r="T32" s="669"/>
      <c r="U32" s="669"/>
      <c r="V32" s="669"/>
      <c r="W32" s="669"/>
      <c r="X32" s="669"/>
      <c r="Y32" s="669"/>
      <c r="Z32" s="669"/>
      <c r="AA32" s="600"/>
    </row>
    <row r="33" spans="1:33" ht="15" customHeight="1" x14ac:dyDescent="0.2">
      <c r="A33" s="1647" t="s">
        <v>294</v>
      </c>
      <c r="B33" s="1647"/>
      <c r="C33" s="1647"/>
      <c r="D33" s="1647"/>
      <c r="E33" s="1647"/>
      <c r="F33" s="1647"/>
      <c r="G33" s="1647"/>
      <c r="H33" s="1647"/>
      <c r="I33" s="1647"/>
      <c r="J33" s="1647"/>
      <c r="K33" s="1647"/>
      <c r="L33" s="1647"/>
      <c r="M33" s="1647"/>
      <c r="N33" s="1647"/>
      <c r="O33" s="1647"/>
      <c r="P33" s="1647"/>
      <c r="Q33" s="1647"/>
      <c r="R33" s="1647"/>
      <c r="S33" s="1647"/>
      <c r="T33" s="1647"/>
      <c r="U33" s="1647"/>
      <c r="V33" s="1647"/>
      <c r="W33" s="1647"/>
      <c r="X33" s="1647"/>
      <c r="Y33" s="1647"/>
      <c r="Z33" s="1647"/>
      <c r="AA33" s="1647"/>
      <c r="AB33" s="1647"/>
      <c r="AC33" s="1647"/>
      <c r="AD33" s="1647"/>
      <c r="AE33" s="1647"/>
      <c r="AF33" s="1647"/>
      <c r="AG33" s="1647"/>
    </row>
    <row r="34" spans="1:33" ht="15" customHeight="1" x14ac:dyDescent="0.2">
      <c r="A34" s="1647" t="s">
        <v>726</v>
      </c>
      <c r="B34" s="1647"/>
      <c r="C34" s="1647"/>
      <c r="D34" s="1647"/>
      <c r="E34" s="1647"/>
      <c r="F34" s="1647"/>
      <c r="G34" s="1647"/>
      <c r="H34" s="1647"/>
      <c r="I34" s="1647"/>
      <c r="J34" s="1647"/>
      <c r="K34" s="1647"/>
      <c r="L34" s="1647"/>
      <c r="M34" s="1647"/>
      <c r="N34" s="1647"/>
      <c r="O34" s="1647"/>
      <c r="P34" s="1647"/>
      <c r="Q34" s="1647"/>
      <c r="R34" s="1647"/>
      <c r="S34" s="1647"/>
      <c r="T34" s="1647"/>
      <c r="U34" s="1647"/>
      <c r="V34" s="1647"/>
      <c r="W34" s="1647"/>
      <c r="X34" s="1647"/>
      <c r="Y34" s="1647"/>
      <c r="Z34" s="1647"/>
      <c r="AA34" s="1647"/>
      <c r="AB34" s="1647"/>
      <c r="AC34" s="1647"/>
      <c r="AD34" s="1647"/>
      <c r="AE34" s="1647"/>
      <c r="AF34" s="1647"/>
      <c r="AG34" s="1647"/>
    </row>
    <row r="35" spans="1:33" ht="15" customHeight="1" x14ac:dyDescent="0.2">
      <c r="A35" s="623" t="s">
        <v>728</v>
      </c>
      <c r="B35" s="623"/>
      <c r="C35" s="623"/>
      <c r="D35" s="623"/>
      <c r="E35" s="623"/>
      <c r="F35" s="623"/>
      <c r="G35" s="623"/>
      <c r="H35" s="623"/>
      <c r="I35" s="620"/>
      <c r="J35" s="620"/>
      <c r="K35" s="620"/>
      <c r="L35" s="620"/>
      <c r="M35" s="620"/>
      <c r="N35" s="620"/>
      <c r="O35" s="620"/>
    </row>
    <row r="36" spans="1:33" ht="15.75" x14ac:dyDescent="0.25">
      <c r="A36" s="477" t="s">
        <v>730</v>
      </c>
    </row>
  </sheetData>
  <mergeCells count="14">
    <mergeCell ref="A34:AG34"/>
    <mergeCell ref="A15:AG15"/>
    <mergeCell ref="N4:O4"/>
    <mergeCell ref="P4:Q4"/>
    <mergeCell ref="R4:S4"/>
    <mergeCell ref="T4:U4"/>
    <mergeCell ref="A14:AG14"/>
    <mergeCell ref="A33:AG33"/>
    <mergeCell ref="B4:C4"/>
    <mergeCell ref="D4:E4"/>
    <mergeCell ref="F4:G4"/>
    <mergeCell ref="H4:I4"/>
    <mergeCell ref="J4:K4"/>
    <mergeCell ref="L4:M4"/>
  </mergeCells>
  <printOptions horizontalCentered="1" verticalCentered="1"/>
  <pageMargins left="0.98425196850393704" right="0.39370078740157483" top="0.39370078740157483" bottom="0.39370078740157483" header="0" footer="0.19685039370078741"/>
  <pageSetup scale="95" orientation="landscape" r:id="rId1"/>
  <headerFooter>
    <oddFooter>&amp;R324</oddFooter>
  </headerFooter>
  <ignoredErrors>
    <ignoredError sqref="P27" formula="1"/>
  </ignoredError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AG33"/>
  <sheetViews>
    <sheetView showGridLines="0" view="pageBreakPreview" zoomScaleNormal="100" zoomScaleSheetLayoutView="100" workbookViewId="0">
      <selection activeCell="I8" sqref="I8"/>
    </sheetView>
  </sheetViews>
  <sheetFormatPr baseColWidth="10" defaultColWidth="8" defaultRowHeight="12.75" x14ac:dyDescent="0.2"/>
  <cols>
    <col min="1" max="1" width="26.875" style="464" customWidth="1"/>
    <col min="2" max="2" width="18.125" style="464" customWidth="1"/>
    <col min="3" max="3" width="5" style="464" customWidth="1"/>
    <col min="4" max="4" width="18.125" style="464" customWidth="1"/>
    <col min="5" max="5" width="5" style="464" customWidth="1"/>
    <col min="6" max="6" width="18.125" style="464" customWidth="1"/>
    <col min="7" max="7" width="5" style="464" customWidth="1"/>
    <col min="8" max="9" width="8" style="464"/>
    <col min="10" max="10" width="9.375" style="464" bestFit="1" customWidth="1"/>
    <col min="11" max="11" width="8" style="464"/>
    <col min="12" max="12" width="9.375" style="464" bestFit="1" customWidth="1"/>
    <col min="13" max="16384" width="8" style="464"/>
  </cols>
  <sheetData>
    <row r="1" spans="1:33" ht="18" x14ac:dyDescent="0.2">
      <c r="A1" s="478" t="s">
        <v>762</v>
      </c>
      <c r="B1" s="596"/>
      <c r="C1" s="465"/>
      <c r="D1" s="596"/>
      <c r="E1" s="597"/>
      <c r="F1" s="596"/>
      <c r="G1" s="597" t="s">
        <v>1012</v>
      </c>
    </row>
    <row r="2" spans="1:33" ht="15" customHeight="1" x14ac:dyDescent="0.2">
      <c r="A2" s="598" t="s">
        <v>190</v>
      </c>
      <c r="B2" s="596"/>
      <c r="C2" s="465"/>
      <c r="D2" s="596"/>
      <c r="E2" s="480"/>
      <c r="F2" s="596"/>
      <c r="G2" s="480"/>
    </row>
    <row r="3" spans="1:33" ht="15" customHeight="1" x14ac:dyDescent="0.2">
      <c r="A3" s="733"/>
      <c r="B3" s="733"/>
      <c r="C3" s="733"/>
      <c r="D3" s="733"/>
      <c r="E3" s="733"/>
      <c r="F3" s="733"/>
      <c r="G3" s="733"/>
    </row>
    <row r="4" spans="1:33" ht="20.100000000000001" customHeight="1" x14ac:dyDescent="0.2">
      <c r="A4" s="622" t="s">
        <v>534</v>
      </c>
      <c r="B4" s="601">
        <v>2012</v>
      </c>
      <c r="C4" s="601"/>
      <c r="D4" s="601">
        <v>2013</v>
      </c>
      <c r="E4" s="601"/>
      <c r="F4" s="601">
        <v>2014</v>
      </c>
      <c r="G4" s="1189" t="s">
        <v>763</v>
      </c>
    </row>
    <row r="5" spans="1:33" ht="15" customHeight="1" x14ac:dyDescent="0.2">
      <c r="A5" s="602" t="s">
        <v>550</v>
      </c>
      <c r="B5" s="604">
        <v>496375</v>
      </c>
      <c r="C5" s="604"/>
      <c r="D5" s="604">
        <v>377589</v>
      </c>
      <c r="E5" s="604"/>
      <c r="F5" s="604" t="s">
        <v>293</v>
      </c>
      <c r="G5" s="604"/>
    </row>
    <row r="6" spans="1:33" ht="15" customHeight="1" x14ac:dyDescent="0.2">
      <c r="A6" s="606" t="s">
        <v>694</v>
      </c>
      <c r="B6" s="608">
        <v>168356</v>
      </c>
      <c r="C6" s="608"/>
      <c r="D6" s="608">
        <v>127290</v>
      </c>
      <c r="E6" s="608"/>
      <c r="F6" s="608">
        <v>184648</v>
      </c>
      <c r="G6" s="608"/>
    </row>
    <row r="7" spans="1:33" ht="15" customHeight="1" x14ac:dyDescent="0.2">
      <c r="A7" s="606" t="s">
        <v>764</v>
      </c>
      <c r="B7" s="609">
        <v>4814</v>
      </c>
      <c r="C7" s="608"/>
      <c r="D7" s="608">
        <v>6075</v>
      </c>
      <c r="E7" s="609"/>
      <c r="F7" s="608" t="s">
        <v>293</v>
      </c>
      <c r="G7" s="609"/>
    </row>
    <row r="8" spans="1:33" ht="15" customHeight="1" x14ac:dyDescent="0.2">
      <c r="A8" s="606" t="s">
        <v>765</v>
      </c>
      <c r="B8" s="608">
        <v>2785</v>
      </c>
      <c r="C8" s="608"/>
      <c r="D8" s="608">
        <v>1293</v>
      </c>
      <c r="E8" s="608"/>
      <c r="F8" s="608" t="s">
        <v>293</v>
      </c>
      <c r="G8" s="608"/>
    </row>
    <row r="9" spans="1:33" ht="15" customHeight="1" x14ac:dyDescent="0.2">
      <c r="A9" s="606" t="s">
        <v>766</v>
      </c>
      <c r="B9" s="609">
        <v>1503</v>
      </c>
      <c r="C9" s="609"/>
      <c r="D9" s="609">
        <v>1216</v>
      </c>
      <c r="E9" s="609"/>
      <c r="F9" s="609">
        <v>2085</v>
      </c>
      <c r="G9" s="609"/>
      <c r="I9" s="1656"/>
      <c r="J9" s="1656"/>
      <c r="K9" s="1656"/>
      <c r="L9" s="1656"/>
      <c r="M9" s="1656"/>
    </row>
    <row r="10" spans="1:33" ht="15" customHeight="1" x14ac:dyDescent="0.2">
      <c r="A10" s="615" t="s">
        <v>767</v>
      </c>
      <c r="B10" s="617">
        <v>199</v>
      </c>
      <c r="C10" s="617"/>
      <c r="D10" s="617">
        <v>131</v>
      </c>
      <c r="E10" s="617"/>
      <c r="F10" s="617">
        <v>0</v>
      </c>
      <c r="G10" s="617"/>
      <c r="I10" s="1656"/>
      <c r="J10" s="1656"/>
      <c r="K10" s="1656"/>
      <c r="L10" s="1656"/>
      <c r="M10" s="1656"/>
    </row>
    <row r="11" spans="1:33" ht="15" customHeight="1" x14ac:dyDescent="0.2">
      <c r="A11" s="623"/>
      <c r="B11" s="608"/>
      <c r="C11" s="608"/>
      <c r="D11" s="608"/>
      <c r="E11" s="608"/>
      <c r="F11" s="734"/>
      <c r="G11" s="608"/>
      <c r="I11" s="1656"/>
      <c r="J11" s="1656"/>
      <c r="K11" s="1656"/>
      <c r="L11" s="1656"/>
      <c r="M11" s="1656"/>
    </row>
    <row r="12" spans="1:33" ht="15" customHeight="1" x14ac:dyDescent="0.2">
      <c r="A12" s="958" t="s">
        <v>1011</v>
      </c>
      <c r="B12" s="669"/>
      <c r="C12" s="669"/>
      <c r="D12" s="669"/>
      <c r="E12" s="669"/>
      <c r="F12" s="669"/>
      <c r="G12" s="669"/>
      <c r="I12" s="1656"/>
      <c r="J12" s="1656"/>
      <c r="K12" s="1656"/>
      <c r="L12" s="1656"/>
      <c r="M12" s="1656"/>
    </row>
    <row r="13" spans="1:33" ht="15" customHeight="1" x14ac:dyDescent="0.2">
      <c r="A13" s="958" t="s">
        <v>294</v>
      </c>
      <c r="B13" s="669"/>
      <c r="C13" s="669"/>
      <c r="D13" s="669"/>
      <c r="E13" s="669"/>
      <c r="F13" s="669"/>
      <c r="G13" s="669"/>
      <c r="I13" s="962"/>
      <c r="J13" s="962"/>
      <c r="K13" s="962"/>
      <c r="L13" s="962"/>
      <c r="M13" s="962"/>
    </row>
    <row r="14" spans="1:33" ht="15" customHeight="1" x14ac:dyDescent="0.2">
      <c r="A14" s="1647" t="s">
        <v>726</v>
      </c>
      <c r="B14" s="1647"/>
      <c r="C14" s="1647"/>
      <c r="D14" s="1647"/>
      <c r="E14" s="1647"/>
      <c r="F14" s="1647"/>
      <c r="G14" s="164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row>
    <row r="15" spans="1:33" ht="15" customHeight="1" x14ac:dyDescent="0.2">
      <c r="A15" s="618" t="s">
        <v>768</v>
      </c>
      <c r="B15" s="618"/>
      <c r="C15" s="618"/>
      <c r="D15" s="618"/>
      <c r="E15" s="618"/>
      <c r="F15" s="618"/>
      <c r="G15" s="618"/>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row>
    <row r="16" spans="1:33" ht="15" customHeight="1" x14ac:dyDescent="0.2">
      <c r="A16" s="647"/>
      <c r="B16" s="647"/>
      <c r="C16" s="647"/>
      <c r="D16" s="647"/>
      <c r="E16" s="647"/>
      <c r="F16" s="621"/>
    </row>
    <row r="17" spans="1:13" ht="15" customHeight="1" x14ac:dyDescent="0.2"/>
    <row r="18" spans="1:13" ht="18" x14ac:dyDescent="0.2">
      <c r="A18" s="478" t="s">
        <v>769</v>
      </c>
      <c r="B18" s="596"/>
      <c r="C18" s="465"/>
      <c r="D18" s="596"/>
      <c r="E18" s="597"/>
      <c r="F18" s="596"/>
      <c r="G18" s="597" t="s">
        <v>1013</v>
      </c>
    </row>
    <row r="19" spans="1:13" ht="15" customHeight="1" x14ac:dyDescent="0.2">
      <c r="A19" s="598" t="s">
        <v>190</v>
      </c>
      <c r="B19" s="465"/>
      <c r="C19" s="596"/>
      <c r="D19" s="465"/>
      <c r="E19" s="596"/>
      <c r="F19" s="465"/>
      <c r="G19" s="596"/>
    </row>
    <row r="20" spans="1:13" ht="15" customHeight="1" x14ac:dyDescent="0.2">
      <c r="A20" s="596"/>
      <c r="B20" s="596"/>
      <c r="C20" s="596"/>
      <c r="D20" s="596"/>
      <c r="E20" s="596"/>
      <c r="F20" s="596"/>
      <c r="G20" s="596"/>
    </row>
    <row r="21" spans="1:13" ht="20.100000000000001" customHeight="1" x14ac:dyDescent="0.2">
      <c r="A21" s="622" t="s">
        <v>534</v>
      </c>
      <c r="B21" s="601">
        <v>2012</v>
      </c>
      <c r="C21" s="601"/>
      <c r="D21" s="601">
        <v>2013</v>
      </c>
      <c r="E21" s="601"/>
      <c r="F21" s="601">
        <v>2014</v>
      </c>
      <c r="G21" s="744" t="s">
        <v>770</v>
      </c>
      <c r="J21" s="735"/>
      <c r="K21" s="735"/>
      <c r="L21" s="735"/>
    </row>
    <row r="22" spans="1:13" ht="15" customHeight="1" x14ac:dyDescent="0.2">
      <c r="A22" s="602" t="s">
        <v>550</v>
      </c>
      <c r="B22" s="604">
        <v>42609780</v>
      </c>
      <c r="C22" s="604"/>
      <c r="D22" s="604">
        <v>30418771</v>
      </c>
      <c r="E22" s="604"/>
      <c r="F22" s="604" t="s">
        <v>293</v>
      </c>
      <c r="G22" s="604"/>
      <c r="J22" s="736"/>
      <c r="K22" s="736"/>
      <c r="L22" s="736"/>
    </row>
    <row r="23" spans="1:13" ht="15" customHeight="1" x14ac:dyDescent="0.2">
      <c r="A23" s="606" t="s">
        <v>694</v>
      </c>
      <c r="B23" s="608">
        <v>14684831</v>
      </c>
      <c r="C23" s="608"/>
      <c r="D23" s="608">
        <v>10386200</v>
      </c>
      <c r="E23" s="608"/>
      <c r="F23" s="608">
        <v>17086772</v>
      </c>
      <c r="G23" s="608"/>
      <c r="J23" s="737"/>
      <c r="K23" s="737"/>
      <c r="L23" s="737"/>
    </row>
    <row r="24" spans="1:13" ht="15" customHeight="1" x14ac:dyDescent="0.2">
      <c r="A24" s="606" t="s">
        <v>764</v>
      </c>
      <c r="B24" s="609">
        <v>444700</v>
      </c>
      <c r="C24" s="608"/>
      <c r="D24" s="608">
        <v>492260</v>
      </c>
      <c r="E24" s="609"/>
      <c r="F24" s="608" t="s">
        <v>293</v>
      </c>
      <c r="G24" s="609"/>
      <c r="J24" s="738"/>
      <c r="K24" s="737"/>
      <c r="L24" s="737"/>
    </row>
    <row r="25" spans="1:13" ht="15" customHeight="1" x14ac:dyDescent="0.2">
      <c r="A25" s="606" t="s">
        <v>766</v>
      </c>
      <c r="B25" s="608">
        <v>124194</v>
      </c>
      <c r="C25" s="608"/>
      <c r="D25" s="608">
        <v>116935</v>
      </c>
      <c r="E25" s="608"/>
      <c r="F25" s="609">
        <v>110907</v>
      </c>
      <c r="G25" s="608"/>
      <c r="J25" s="737"/>
      <c r="K25" s="737"/>
      <c r="L25" s="737"/>
    </row>
    <row r="26" spans="1:13" ht="15" customHeight="1" x14ac:dyDescent="0.2">
      <c r="A26" s="606" t="s">
        <v>771</v>
      </c>
      <c r="B26" s="609">
        <v>103507</v>
      </c>
      <c r="C26" s="609"/>
      <c r="D26" s="609">
        <v>74237</v>
      </c>
      <c r="E26" s="609"/>
      <c r="F26" s="609">
        <v>198191</v>
      </c>
      <c r="G26" s="609"/>
      <c r="J26" s="738"/>
      <c r="K26" s="738"/>
      <c r="L26" s="738"/>
    </row>
    <row r="27" spans="1:13" ht="15" customHeight="1" x14ac:dyDescent="0.2">
      <c r="A27" s="615" t="s">
        <v>772</v>
      </c>
      <c r="B27" s="617">
        <v>22975</v>
      </c>
      <c r="C27" s="617"/>
      <c r="D27" s="617">
        <v>13292</v>
      </c>
      <c r="E27" s="617"/>
      <c r="F27" s="617">
        <v>0</v>
      </c>
      <c r="G27" s="617"/>
      <c r="J27" s="737"/>
      <c r="K27" s="737"/>
      <c r="L27" s="737"/>
    </row>
    <row r="28" spans="1:13" ht="15" customHeight="1" x14ac:dyDescent="0.2">
      <c r="A28" s="739"/>
      <c r="B28" s="737"/>
      <c r="C28" s="737"/>
      <c r="D28" s="737"/>
      <c r="E28" s="737"/>
      <c r="F28" s="737"/>
      <c r="G28" s="737"/>
      <c r="J28" s="735"/>
      <c r="K28" s="735"/>
      <c r="L28" s="735"/>
    </row>
    <row r="29" spans="1:13" ht="15" customHeight="1" x14ac:dyDescent="0.2">
      <c r="A29" s="618" t="s">
        <v>773</v>
      </c>
      <c r="B29" s="669"/>
      <c r="C29" s="669"/>
      <c r="D29" s="669"/>
      <c r="E29" s="669"/>
      <c r="F29" s="669"/>
      <c r="G29" s="669"/>
    </row>
    <row r="30" spans="1:13" ht="15" customHeight="1" x14ac:dyDescent="0.25">
      <c r="A30" s="956" t="s">
        <v>1010</v>
      </c>
      <c r="B30" s="675"/>
      <c r="C30" s="675"/>
      <c r="D30" s="675"/>
      <c r="E30" s="675"/>
      <c r="F30" s="704"/>
      <c r="G30" s="477"/>
    </row>
    <row r="31" spans="1:13" ht="15" customHeight="1" x14ac:dyDescent="0.2">
      <c r="A31" s="958" t="s">
        <v>294</v>
      </c>
      <c r="B31" s="669"/>
      <c r="C31" s="669"/>
      <c r="D31" s="669"/>
      <c r="E31" s="669"/>
      <c r="F31" s="669"/>
      <c r="G31" s="669"/>
      <c r="I31" s="962"/>
      <c r="J31" s="962"/>
      <c r="K31" s="962"/>
      <c r="L31" s="962"/>
      <c r="M31" s="962"/>
    </row>
    <row r="32" spans="1:13" ht="15" customHeight="1" x14ac:dyDescent="0.2">
      <c r="A32" s="1647" t="s">
        <v>726</v>
      </c>
      <c r="B32" s="1647"/>
      <c r="C32" s="1647"/>
      <c r="D32" s="1647"/>
      <c r="E32" s="1647"/>
      <c r="F32" s="1647"/>
      <c r="G32" s="1647"/>
    </row>
    <row r="33" spans="1:7" ht="15" customHeight="1" x14ac:dyDescent="0.2">
      <c r="A33" s="1647" t="s">
        <v>768</v>
      </c>
      <c r="B33" s="1647"/>
      <c r="C33" s="1647"/>
      <c r="D33" s="1647"/>
      <c r="E33" s="1647"/>
      <c r="F33" s="1647"/>
      <c r="G33" s="1647"/>
    </row>
  </sheetData>
  <mergeCells count="4">
    <mergeCell ref="I9:M12"/>
    <mergeCell ref="A14:G14"/>
    <mergeCell ref="A32:G32"/>
    <mergeCell ref="A33:G33"/>
  </mergeCells>
  <printOptions horizontalCentered="1" verticalCentered="1"/>
  <pageMargins left="0.98425196850393704" right="0.39370078740157483" top="0.39370078740157483" bottom="0.39370078740157483" header="0" footer="0.19685039370078741"/>
  <pageSetup orientation="landscape" r:id="rId1"/>
  <headerFooter>
    <oddFooter>&amp;L325</oddFooter>
  </headerFooter>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W36"/>
  <sheetViews>
    <sheetView showGridLines="0" view="pageBreakPreview" topLeftCell="A10" zoomScaleNormal="100" zoomScaleSheetLayoutView="100" workbookViewId="0">
      <selection activeCell="I8" sqref="I8"/>
    </sheetView>
  </sheetViews>
  <sheetFormatPr baseColWidth="10" defaultColWidth="8" defaultRowHeight="12.75" x14ac:dyDescent="0.2"/>
  <cols>
    <col min="1" max="1" width="30.625" style="464" customWidth="1"/>
    <col min="2" max="2" width="20.625" style="464" customWidth="1"/>
    <col min="3" max="3" width="5.625" style="464" customWidth="1"/>
    <col min="4" max="4" width="20.625" style="464" customWidth="1"/>
    <col min="5" max="5" width="5.625" style="464" customWidth="1"/>
    <col min="6" max="16384" width="8" style="464"/>
  </cols>
  <sheetData>
    <row r="1" spans="1:23" ht="18" customHeight="1" x14ac:dyDescent="0.2">
      <c r="A1" s="478" t="s">
        <v>774</v>
      </c>
      <c r="B1" s="596"/>
      <c r="C1" s="465"/>
      <c r="D1" s="596"/>
      <c r="E1" s="597" t="s">
        <v>1014</v>
      </c>
    </row>
    <row r="2" spans="1:23" ht="15" customHeight="1" x14ac:dyDescent="0.2">
      <c r="A2" s="598" t="s">
        <v>1017</v>
      </c>
      <c r="B2" s="596"/>
      <c r="C2" s="465"/>
      <c r="D2" s="596"/>
      <c r="E2" s="465"/>
      <c r="F2" s="733"/>
      <c r="G2" s="740"/>
      <c r="H2" s="733"/>
      <c r="I2" s="740"/>
      <c r="J2" s="733"/>
      <c r="K2" s="740"/>
      <c r="L2" s="733"/>
      <c r="M2" s="740"/>
      <c r="N2" s="733"/>
      <c r="O2" s="740"/>
      <c r="P2" s="733"/>
      <c r="Q2" s="740"/>
      <c r="R2" s="733"/>
      <c r="S2" s="740"/>
      <c r="T2" s="733"/>
      <c r="U2" s="741"/>
      <c r="V2" s="733"/>
      <c r="W2" s="741"/>
    </row>
    <row r="3" spans="1:23" ht="15" customHeight="1" x14ac:dyDescent="0.2">
      <c r="A3" s="596"/>
      <c r="B3" s="596"/>
      <c r="C3" s="596"/>
      <c r="D3" s="596"/>
      <c r="E3" s="596"/>
    </row>
    <row r="4" spans="1:23" ht="20.100000000000001" customHeight="1" x14ac:dyDescent="0.2">
      <c r="A4" s="622" t="s">
        <v>534</v>
      </c>
      <c r="B4" s="601">
        <v>2012</v>
      </c>
      <c r="C4" s="601"/>
      <c r="D4" s="601">
        <v>2013</v>
      </c>
      <c r="E4" s="601"/>
    </row>
    <row r="5" spans="1:23" ht="15" customHeight="1" x14ac:dyDescent="0.2">
      <c r="A5" s="602" t="s">
        <v>772</v>
      </c>
      <c r="B5" s="604">
        <v>199</v>
      </c>
      <c r="C5" s="604"/>
      <c r="D5" s="604">
        <v>131</v>
      </c>
      <c r="E5" s="604"/>
      <c r="G5" s="1657"/>
      <c r="H5" s="1657"/>
      <c r="I5" s="1657"/>
      <c r="J5" s="1657"/>
    </row>
    <row r="6" spans="1:23" ht="15" customHeight="1" x14ac:dyDescent="0.2">
      <c r="A6" s="606" t="s">
        <v>737</v>
      </c>
      <c r="B6" s="608">
        <v>199</v>
      </c>
      <c r="C6" s="608"/>
      <c r="D6" s="608">
        <v>131</v>
      </c>
      <c r="E6" s="608"/>
      <c r="G6" s="1657"/>
      <c r="H6" s="1657"/>
      <c r="I6" s="1657"/>
      <c r="J6" s="1657"/>
    </row>
    <row r="7" spans="1:23" ht="15" customHeight="1" x14ac:dyDescent="0.2">
      <c r="A7" s="606" t="s">
        <v>775</v>
      </c>
      <c r="B7" s="609">
        <v>0</v>
      </c>
      <c r="C7" s="608"/>
      <c r="D7" s="608">
        <v>0</v>
      </c>
      <c r="E7" s="609"/>
      <c r="G7" s="1657"/>
      <c r="H7" s="1657"/>
      <c r="I7" s="1657"/>
      <c r="J7" s="1657"/>
    </row>
    <row r="8" spans="1:23" ht="15" customHeight="1" x14ac:dyDescent="0.2">
      <c r="A8" s="606" t="s">
        <v>776</v>
      </c>
      <c r="B8" s="608">
        <v>199</v>
      </c>
      <c r="C8" s="608"/>
      <c r="D8" s="608">
        <v>131</v>
      </c>
      <c r="E8" s="608"/>
      <c r="G8" s="1657"/>
      <c r="H8" s="1657"/>
      <c r="I8" s="1657"/>
      <c r="J8" s="1657"/>
    </row>
    <row r="9" spans="1:23" ht="15" customHeight="1" x14ac:dyDescent="0.2">
      <c r="A9" s="606" t="s">
        <v>777</v>
      </c>
      <c r="B9" s="609">
        <v>199</v>
      </c>
      <c r="C9" s="609"/>
      <c r="D9" s="609">
        <v>131</v>
      </c>
      <c r="E9" s="609"/>
      <c r="G9" s="1657"/>
      <c r="H9" s="1657"/>
      <c r="I9" s="1657"/>
      <c r="J9" s="1657"/>
    </row>
    <row r="10" spans="1:23" ht="15" customHeight="1" x14ac:dyDescent="0.2">
      <c r="A10" s="606" t="s">
        <v>778</v>
      </c>
      <c r="B10" s="609">
        <v>0</v>
      </c>
      <c r="C10" s="609"/>
      <c r="D10" s="609">
        <v>0</v>
      </c>
      <c r="E10" s="609"/>
    </row>
    <row r="11" spans="1:23" ht="15" customHeight="1" x14ac:dyDescent="0.2">
      <c r="A11" s="606" t="s">
        <v>779</v>
      </c>
      <c r="B11" s="609">
        <v>0</v>
      </c>
      <c r="C11" s="609"/>
      <c r="D11" s="609">
        <v>0</v>
      </c>
      <c r="E11" s="609"/>
    </row>
    <row r="12" spans="1:23" ht="15" customHeight="1" x14ac:dyDescent="0.2">
      <c r="A12" s="606" t="s">
        <v>780</v>
      </c>
      <c r="B12" s="609">
        <v>0</v>
      </c>
      <c r="C12" s="609"/>
      <c r="D12" s="609">
        <v>0</v>
      </c>
      <c r="E12" s="609"/>
    </row>
    <row r="13" spans="1:23" ht="15" customHeight="1" x14ac:dyDescent="0.2">
      <c r="A13" s="615" t="s">
        <v>781</v>
      </c>
      <c r="B13" s="709">
        <v>0</v>
      </c>
      <c r="C13" s="709"/>
      <c r="D13" s="709">
        <v>0</v>
      </c>
      <c r="E13" s="709"/>
    </row>
    <row r="14" spans="1:23" ht="15" customHeight="1" x14ac:dyDescent="0.2">
      <c r="A14" s="619"/>
      <c r="B14" s="608"/>
      <c r="C14" s="608"/>
      <c r="D14" s="608"/>
      <c r="E14" s="608"/>
    </row>
    <row r="15" spans="1:23" ht="17.25" customHeight="1" x14ac:dyDescent="0.2">
      <c r="A15" s="618" t="s">
        <v>773</v>
      </c>
      <c r="B15" s="669"/>
      <c r="C15" s="669"/>
      <c r="D15" s="669"/>
      <c r="E15" s="669"/>
    </row>
    <row r="16" spans="1:23" ht="15" customHeight="1" x14ac:dyDescent="0.2">
      <c r="A16" s="956" t="s">
        <v>1015</v>
      </c>
      <c r="B16" s="607"/>
      <c r="C16" s="607"/>
      <c r="D16" s="607"/>
      <c r="E16" s="607"/>
    </row>
    <row r="17" spans="1:5" ht="15" customHeight="1" x14ac:dyDescent="0.2">
      <c r="A17" s="607" t="s">
        <v>782</v>
      </c>
      <c r="B17" s="607"/>
      <c r="C17" s="607"/>
      <c r="D17" s="607"/>
      <c r="E17" s="607"/>
    </row>
    <row r="18" spans="1:5" ht="15" customHeight="1" x14ac:dyDescent="0.2"/>
    <row r="19" spans="1:5" ht="15" customHeight="1" x14ac:dyDescent="0.2"/>
    <row r="20" spans="1:5" ht="18" customHeight="1" x14ac:dyDescent="0.2">
      <c r="A20" s="478" t="s">
        <v>783</v>
      </c>
      <c r="B20" s="596"/>
      <c r="C20" s="596"/>
      <c r="D20" s="596"/>
      <c r="E20" s="961" t="s">
        <v>1016</v>
      </c>
    </row>
    <row r="21" spans="1:5" ht="15" customHeight="1" x14ac:dyDescent="0.2">
      <c r="A21" s="598" t="s">
        <v>1017</v>
      </c>
      <c r="B21" s="465"/>
      <c r="C21" s="596"/>
      <c r="D21" s="465"/>
      <c r="E21" s="596"/>
    </row>
    <row r="22" spans="1:5" ht="15" customHeight="1" x14ac:dyDescent="0.2">
      <c r="A22" s="733"/>
      <c r="B22" s="733"/>
      <c r="C22" s="733"/>
      <c r="D22" s="733"/>
      <c r="E22" s="733"/>
    </row>
    <row r="23" spans="1:5" ht="20.100000000000001" customHeight="1" x14ac:dyDescent="0.2">
      <c r="A23" s="622" t="s">
        <v>534</v>
      </c>
      <c r="B23" s="601">
        <v>2012</v>
      </c>
      <c r="C23" s="601"/>
      <c r="D23" s="601">
        <v>2013</v>
      </c>
      <c r="E23" s="601"/>
    </row>
    <row r="24" spans="1:5" ht="15" customHeight="1" x14ac:dyDescent="0.2">
      <c r="A24" s="602" t="s">
        <v>772</v>
      </c>
      <c r="B24" s="604">
        <v>22975</v>
      </c>
      <c r="C24" s="604"/>
      <c r="D24" s="604">
        <v>13292</v>
      </c>
      <c r="E24" s="604"/>
    </row>
    <row r="25" spans="1:5" ht="15" customHeight="1" x14ac:dyDescent="0.2">
      <c r="A25" s="606" t="s">
        <v>737</v>
      </c>
      <c r="B25" s="608">
        <v>22975</v>
      </c>
      <c r="C25" s="608"/>
      <c r="D25" s="608">
        <v>13292</v>
      </c>
      <c r="E25" s="608"/>
    </row>
    <row r="26" spans="1:5" ht="15" customHeight="1" x14ac:dyDescent="0.2">
      <c r="A26" s="606" t="s">
        <v>775</v>
      </c>
      <c r="B26" s="609">
        <v>0</v>
      </c>
      <c r="C26" s="609"/>
      <c r="D26" s="608">
        <v>0</v>
      </c>
      <c r="E26" s="609"/>
    </row>
    <row r="27" spans="1:5" ht="15" customHeight="1" x14ac:dyDescent="0.2">
      <c r="A27" s="606" t="s">
        <v>776</v>
      </c>
      <c r="B27" s="608">
        <v>22975</v>
      </c>
      <c r="C27" s="608"/>
      <c r="D27" s="608">
        <v>13292</v>
      </c>
      <c r="E27" s="608"/>
    </row>
    <row r="28" spans="1:5" ht="15" customHeight="1" x14ac:dyDescent="0.2">
      <c r="A28" s="606" t="s">
        <v>777</v>
      </c>
      <c r="B28" s="609">
        <v>22975</v>
      </c>
      <c r="C28" s="609"/>
      <c r="D28" s="609">
        <v>13292</v>
      </c>
      <c r="E28" s="609"/>
    </row>
    <row r="29" spans="1:5" ht="15" customHeight="1" x14ac:dyDescent="0.2">
      <c r="A29" s="606" t="s">
        <v>778</v>
      </c>
      <c r="B29" s="609">
        <v>0</v>
      </c>
      <c r="C29" s="609"/>
      <c r="D29" s="609">
        <v>0</v>
      </c>
      <c r="E29" s="609"/>
    </row>
    <row r="30" spans="1:5" ht="15" customHeight="1" x14ac:dyDescent="0.2">
      <c r="A30" s="606" t="s">
        <v>779</v>
      </c>
      <c r="B30" s="609">
        <v>0</v>
      </c>
      <c r="C30" s="609"/>
      <c r="D30" s="609">
        <v>0</v>
      </c>
      <c r="E30" s="609"/>
    </row>
    <row r="31" spans="1:5" ht="15" customHeight="1" x14ac:dyDescent="0.2">
      <c r="A31" s="606" t="s">
        <v>780</v>
      </c>
      <c r="B31" s="609">
        <v>0</v>
      </c>
      <c r="C31" s="609"/>
      <c r="D31" s="609">
        <v>0</v>
      </c>
      <c r="E31" s="609"/>
    </row>
    <row r="32" spans="1:5" ht="15" customHeight="1" x14ac:dyDescent="0.2">
      <c r="A32" s="615" t="s">
        <v>781</v>
      </c>
      <c r="B32" s="709">
        <v>0</v>
      </c>
      <c r="C32" s="709"/>
      <c r="D32" s="709">
        <v>0</v>
      </c>
      <c r="E32" s="709"/>
    </row>
    <row r="33" spans="1:5" ht="15" customHeight="1" x14ac:dyDescent="0.2">
      <c r="A33" s="619"/>
      <c r="B33" s="608"/>
      <c r="C33" s="608"/>
      <c r="D33" s="608"/>
      <c r="E33" s="608"/>
    </row>
    <row r="34" spans="1:5" ht="15" customHeight="1" x14ac:dyDescent="0.2">
      <c r="A34" s="618" t="s">
        <v>773</v>
      </c>
      <c r="B34" s="669"/>
      <c r="C34" s="669"/>
      <c r="D34" s="669"/>
      <c r="E34" s="669"/>
    </row>
    <row r="35" spans="1:5" ht="16.5" customHeight="1" x14ac:dyDescent="0.2">
      <c r="A35" s="956" t="s">
        <v>1015</v>
      </c>
      <c r="B35" s="607"/>
      <c r="C35" s="607"/>
      <c r="D35" s="607"/>
      <c r="E35" s="607"/>
    </row>
    <row r="36" spans="1:5" ht="15" customHeight="1" x14ac:dyDescent="0.2">
      <c r="A36" s="607" t="s">
        <v>782</v>
      </c>
      <c r="B36" s="607"/>
      <c r="C36" s="607"/>
      <c r="D36" s="607"/>
      <c r="E36" s="607"/>
    </row>
  </sheetData>
  <mergeCells count="1">
    <mergeCell ref="G5:J9"/>
  </mergeCells>
  <printOptions horizontalCentered="1" verticalCentered="1"/>
  <pageMargins left="0.98425196850393704" right="0.39370078740157483" top="0.39370078740157483" bottom="0.39370078740157483" header="0" footer="0.19685039370078741"/>
  <pageSetup orientation="landscape" r:id="rId1"/>
  <headerFooter>
    <oddFooter>&amp;R326</oddFooter>
  </headerFooter>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AK16"/>
  <sheetViews>
    <sheetView showGridLines="0" view="pageBreakPreview" zoomScaleNormal="100" zoomScaleSheetLayoutView="100" workbookViewId="0">
      <selection activeCell="I8" sqref="I8"/>
    </sheetView>
  </sheetViews>
  <sheetFormatPr baseColWidth="10" defaultColWidth="8" defaultRowHeight="12.75" x14ac:dyDescent="0.2"/>
  <cols>
    <col min="1" max="1" width="20.625" style="464" customWidth="1"/>
    <col min="2" max="2" width="18.125" style="464" customWidth="1"/>
    <col min="3" max="3" width="4.125" style="464" customWidth="1"/>
    <col min="4" max="4" width="18.125" style="464" customWidth="1"/>
    <col min="5" max="5" width="4.125" style="464" customWidth="1"/>
    <col min="6" max="6" width="18.125" style="464" customWidth="1"/>
    <col min="7" max="7" width="4.125" style="464" customWidth="1"/>
    <col min="8" max="8" width="18.125" style="464" customWidth="1"/>
    <col min="9" max="9" width="4.125" style="464" customWidth="1"/>
    <col min="10" max="16384" width="8" style="464"/>
  </cols>
  <sheetData>
    <row r="1" spans="1:37" ht="18" x14ac:dyDescent="0.2">
      <c r="A1" s="478" t="s">
        <v>784</v>
      </c>
      <c r="B1" s="596"/>
      <c r="C1" s="596"/>
      <c r="D1" s="596"/>
      <c r="E1" s="596"/>
      <c r="F1" s="465"/>
      <c r="G1" s="465"/>
      <c r="H1" s="465"/>
      <c r="I1" s="597" t="s">
        <v>1018</v>
      </c>
      <c r="J1" s="621"/>
    </row>
    <row r="2" spans="1:37" ht="18" x14ac:dyDescent="0.2">
      <c r="A2" s="598" t="s">
        <v>190</v>
      </c>
      <c r="B2" s="596"/>
      <c r="C2" s="465"/>
      <c r="D2" s="596"/>
      <c r="E2" s="465"/>
      <c r="F2" s="596"/>
      <c r="G2" s="465"/>
      <c r="H2" s="596"/>
      <c r="I2" s="465"/>
      <c r="J2" s="733"/>
      <c r="K2" s="740"/>
      <c r="L2" s="733"/>
      <c r="M2" s="740"/>
      <c r="N2" s="733"/>
      <c r="O2" s="740"/>
      <c r="P2" s="733"/>
      <c r="Q2" s="740"/>
      <c r="R2" s="733"/>
      <c r="S2" s="740"/>
      <c r="T2" s="733"/>
      <c r="U2" s="740"/>
      <c r="V2" s="733"/>
      <c r="W2" s="740"/>
      <c r="X2" s="733"/>
      <c r="Y2" s="740"/>
      <c r="Z2" s="733"/>
      <c r="AA2" s="740"/>
      <c r="AB2" s="733"/>
      <c r="AC2" s="740"/>
      <c r="AD2" s="733"/>
      <c r="AE2" s="740"/>
      <c r="AF2" s="733"/>
      <c r="AG2" s="740"/>
      <c r="AH2" s="733"/>
      <c r="AI2" s="741"/>
      <c r="AJ2" s="733"/>
      <c r="AK2" s="741"/>
    </row>
    <row r="3" spans="1:37" ht="15.75" x14ac:dyDescent="0.2">
      <c r="A3" s="600"/>
      <c r="B3" s="600"/>
      <c r="C3" s="600"/>
      <c r="D3" s="600"/>
      <c r="E3" s="600"/>
      <c r="F3" s="600"/>
      <c r="G3" s="600"/>
      <c r="H3" s="600"/>
      <c r="I3" s="600"/>
      <c r="J3" s="621"/>
    </row>
    <row r="4" spans="1:37" ht="34.5" customHeight="1" x14ac:dyDescent="0.2">
      <c r="A4" s="622" t="s">
        <v>62</v>
      </c>
      <c r="B4" s="742" t="s">
        <v>785</v>
      </c>
      <c r="C4" s="743" t="s">
        <v>763</v>
      </c>
      <c r="D4" s="742" t="s">
        <v>786</v>
      </c>
      <c r="E4" s="622"/>
      <c r="F4" s="742" t="s">
        <v>787</v>
      </c>
      <c r="G4" s="744" t="s">
        <v>763</v>
      </c>
      <c r="H4" s="745" t="s">
        <v>788</v>
      </c>
      <c r="I4" s="601"/>
      <c r="J4" s="621"/>
    </row>
    <row r="5" spans="1:37" ht="20.100000000000001" customHeight="1" x14ac:dyDescent="0.2">
      <c r="A5" s="706">
        <v>2012</v>
      </c>
      <c r="B5" s="608">
        <v>801</v>
      </c>
      <c r="C5" s="608"/>
      <c r="D5" s="608">
        <v>71</v>
      </c>
      <c r="E5" s="608"/>
      <c r="F5" s="608">
        <v>219</v>
      </c>
      <c r="G5" s="608"/>
      <c r="H5" s="608">
        <v>23</v>
      </c>
      <c r="I5" s="608"/>
      <c r="J5" s="621"/>
    </row>
    <row r="6" spans="1:37" ht="20.100000000000001" customHeight="1" x14ac:dyDescent="0.2">
      <c r="A6" s="637">
        <v>2013</v>
      </c>
      <c r="B6" s="608">
        <v>654</v>
      </c>
      <c r="C6" s="608"/>
      <c r="D6" s="608">
        <v>139</v>
      </c>
      <c r="E6" s="608"/>
      <c r="F6" s="608">
        <v>77</v>
      </c>
      <c r="G6" s="608"/>
      <c r="H6" s="608">
        <v>21</v>
      </c>
      <c r="I6" s="608"/>
      <c r="J6" s="621"/>
    </row>
    <row r="7" spans="1:37" ht="20.100000000000001" customHeight="1" x14ac:dyDescent="0.2">
      <c r="A7" s="746">
        <v>2014</v>
      </c>
      <c r="B7" s="710">
        <v>1357</v>
      </c>
      <c r="C7" s="710"/>
      <c r="D7" s="710">
        <v>987</v>
      </c>
      <c r="E7" s="710"/>
      <c r="F7" s="710">
        <v>435</v>
      </c>
      <c r="G7" s="710"/>
      <c r="H7" s="710">
        <v>19</v>
      </c>
      <c r="I7" s="617"/>
      <c r="J7" s="621"/>
    </row>
    <row r="8" spans="1:37" ht="20.100000000000001" customHeight="1" x14ac:dyDescent="0.2">
      <c r="A8" s="618"/>
      <c r="B8" s="669"/>
      <c r="C8" s="669"/>
      <c r="D8" s="669"/>
      <c r="E8" s="669"/>
      <c r="F8" s="669"/>
      <c r="G8" s="669"/>
      <c r="H8" s="669"/>
      <c r="I8" s="608"/>
      <c r="J8" s="621"/>
    </row>
    <row r="9" spans="1:37" ht="20.100000000000001" customHeight="1" x14ac:dyDescent="0.2">
      <c r="A9" s="618" t="s">
        <v>1019</v>
      </c>
      <c r="B9" s="669"/>
      <c r="C9" s="669"/>
      <c r="D9" s="669"/>
      <c r="E9" s="669"/>
      <c r="F9" s="669"/>
      <c r="G9" s="669"/>
      <c r="H9" s="669"/>
      <c r="I9" s="608"/>
      <c r="J9" s="621"/>
    </row>
    <row r="10" spans="1:37" ht="20.100000000000001" customHeight="1" x14ac:dyDescent="0.2">
      <c r="A10" s="618" t="s">
        <v>726</v>
      </c>
      <c r="B10" s="618"/>
      <c r="C10" s="618"/>
      <c r="D10" s="618"/>
      <c r="E10" s="618"/>
      <c r="F10" s="618"/>
      <c r="G10" s="618"/>
      <c r="H10" s="618"/>
      <c r="I10" s="618"/>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row>
    <row r="11" spans="1:37" ht="20.100000000000001" customHeight="1" x14ac:dyDescent="0.2">
      <c r="A11" s="619" t="s">
        <v>728</v>
      </c>
      <c r="B11" s="619"/>
      <c r="C11" s="619"/>
      <c r="D11" s="619"/>
      <c r="E11" s="619"/>
      <c r="F11" s="619"/>
      <c r="G11" s="619"/>
      <c r="H11" s="619"/>
      <c r="I11" s="619"/>
      <c r="J11" s="620"/>
      <c r="K11" s="620"/>
      <c r="L11" s="620"/>
      <c r="M11" s="620"/>
      <c r="N11" s="620"/>
      <c r="O11" s="620"/>
    </row>
    <row r="12" spans="1:37" ht="14.25" x14ac:dyDescent="0.2">
      <c r="I12" s="645"/>
      <c r="J12" s="621"/>
    </row>
    <row r="13" spans="1:37" ht="14.25" x14ac:dyDescent="0.2">
      <c r="I13" s="645"/>
      <c r="J13" s="621"/>
    </row>
    <row r="14" spans="1:37" ht="14.25" x14ac:dyDescent="0.2">
      <c r="I14" s="645"/>
      <c r="J14" s="621"/>
    </row>
    <row r="15" spans="1:37" ht="14.25" customHeight="1" x14ac:dyDescent="0.2">
      <c r="I15" s="747"/>
      <c r="J15" s="621"/>
    </row>
    <row r="16" spans="1:37" ht="14.25" x14ac:dyDescent="0.2">
      <c r="I16" s="747"/>
      <c r="J16" s="621"/>
    </row>
  </sheetData>
  <printOptions horizontalCentered="1" verticalCentered="1"/>
  <pageMargins left="0.98425196850393704" right="0.39370078740157483" top="0.39370078740157483" bottom="0.39370078740157483" header="0" footer="0.19685039370078741"/>
  <pageSetup orientation="landscape" r:id="rId1"/>
  <headerFooter>
    <oddFooter>&amp;L327</oddFooter>
  </headerFooter>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Z97"/>
  <sheetViews>
    <sheetView showGridLines="0" view="pageBreakPreview" zoomScaleNormal="80" zoomScaleSheetLayoutView="100" workbookViewId="0">
      <selection activeCell="I8" sqref="I8"/>
    </sheetView>
  </sheetViews>
  <sheetFormatPr baseColWidth="10" defaultRowHeight="13.5" x14ac:dyDescent="0.25"/>
  <cols>
    <col min="1" max="1" width="18.125" style="753" customWidth="1"/>
    <col min="2" max="2" width="5.25" style="792" customWidth="1"/>
    <col min="3" max="3" width="2.25" style="792" customWidth="1"/>
    <col min="4" max="4" width="6.375" style="792" customWidth="1"/>
    <col min="5" max="5" width="2" style="792" customWidth="1"/>
    <col min="6" max="6" width="14.875" style="793" customWidth="1"/>
    <col min="7" max="7" width="1.375" style="794" customWidth="1"/>
    <col min="8" max="8" width="5.625" style="795" customWidth="1"/>
    <col min="9" max="9" width="1.375" style="795" customWidth="1"/>
    <col min="10" max="10" width="6.375" style="795" customWidth="1"/>
    <col min="11" max="11" width="2" style="795" customWidth="1"/>
    <col min="12" max="12" width="13.25" style="753" customWidth="1"/>
    <col min="13" max="13" width="1.125" style="753" customWidth="1"/>
    <col min="14" max="14" width="5.625" style="753" customWidth="1"/>
    <col min="15" max="15" width="1.5" style="753" customWidth="1"/>
    <col min="16" max="16" width="6.875" style="753" customWidth="1"/>
    <col min="17" max="17" width="0.75" style="753" customWidth="1"/>
    <col min="18" max="18" width="13.375" style="753" customWidth="1"/>
    <col min="19" max="19" width="0.75" style="753" customWidth="1"/>
    <col min="20" max="20" width="6.375" style="753" customWidth="1"/>
    <col min="21" max="21" width="1.625" style="753" customWidth="1"/>
    <col min="22" max="22" width="6.75" style="753" customWidth="1"/>
    <col min="23" max="23" width="1.5" style="753" customWidth="1"/>
    <col min="24" max="24" width="10.125" style="798" customWidth="1"/>
    <col min="25" max="25" width="1.5" style="798" customWidth="1"/>
    <col min="26" max="26" width="20.875" style="753" customWidth="1"/>
    <col min="27" max="256" width="11" style="753"/>
    <col min="257" max="257" width="18.125" style="753" customWidth="1"/>
    <col min="258" max="258" width="5.25" style="753" customWidth="1"/>
    <col min="259" max="259" width="2.25" style="753" customWidth="1"/>
    <col min="260" max="260" width="6.375" style="753" customWidth="1"/>
    <col min="261" max="261" width="2" style="753" customWidth="1"/>
    <col min="262" max="262" width="14.875" style="753" customWidth="1"/>
    <col min="263" max="263" width="1.375" style="753" customWidth="1"/>
    <col min="264" max="264" width="5.625" style="753" customWidth="1"/>
    <col min="265" max="265" width="1.375" style="753" customWidth="1"/>
    <col min="266" max="266" width="6.375" style="753" customWidth="1"/>
    <col min="267" max="267" width="2" style="753" customWidth="1"/>
    <col min="268" max="268" width="13.25" style="753" customWidth="1"/>
    <col min="269" max="269" width="1.125" style="753" customWidth="1"/>
    <col min="270" max="270" width="5.625" style="753" customWidth="1"/>
    <col min="271" max="271" width="1.5" style="753" customWidth="1"/>
    <col min="272" max="272" width="6.875" style="753" customWidth="1"/>
    <col min="273" max="273" width="0.75" style="753" customWidth="1"/>
    <col min="274" max="274" width="13.375" style="753" customWidth="1"/>
    <col min="275" max="275" width="0.75" style="753" customWidth="1"/>
    <col min="276" max="276" width="6.375" style="753" customWidth="1"/>
    <col min="277" max="277" width="1.625" style="753" customWidth="1"/>
    <col min="278" max="278" width="6.75" style="753" customWidth="1"/>
    <col min="279" max="279" width="1.5" style="753" customWidth="1"/>
    <col min="280" max="280" width="10.125" style="753" customWidth="1"/>
    <col min="281" max="281" width="1.5" style="753" customWidth="1"/>
    <col min="282" max="282" width="20.875" style="753" customWidth="1"/>
    <col min="283" max="512" width="11" style="753"/>
    <col min="513" max="513" width="18.125" style="753" customWidth="1"/>
    <col min="514" max="514" width="5.25" style="753" customWidth="1"/>
    <col min="515" max="515" width="2.25" style="753" customWidth="1"/>
    <col min="516" max="516" width="6.375" style="753" customWidth="1"/>
    <col min="517" max="517" width="2" style="753" customWidth="1"/>
    <col min="518" max="518" width="14.875" style="753" customWidth="1"/>
    <col min="519" max="519" width="1.375" style="753" customWidth="1"/>
    <col min="520" max="520" width="5.625" style="753" customWidth="1"/>
    <col min="521" max="521" width="1.375" style="753" customWidth="1"/>
    <col min="522" max="522" width="6.375" style="753" customWidth="1"/>
    <col min="523" max="523" width="2" style="753" customWidth="1"/>
    <col min="524" max="524" width="13.25" style="753" customWidth="1"/>
    <col min="525" max="525" width="1.125" style="753" customWidth="1"/>
    <col min="526" max="526" width="5.625" style="753" customWidth="1"/>
    <col min="527" max="527" width="1.5" style="753" customWidth="1"/>
    <col min="528" max="528" width="6.875" style="753" customWidth="1"/>
    <col min="529" max="529" width="0.75" style="753" customWidth="1"/>
    <col min="530" max="530" width="13.375" style="753" customWidth="1"/>
    <col min="531" max="531" width="0.75" style="753" customWidth="1"/>
    <col min="532" max="532" width="6.375" style="753" customWidth="1"/>
    <col min="533" max="533" width="1.625" style="753" customWidth="1"/>
    <col min="534" max="534" width="6.75" style="753" customWidth="1"/>
    <col min="535" max="535" width="1.5" style="753" customWidth="1"/>
    <col min="536" max="536" width="10.125" style="753" customWidth="1"/>
    <col min="537" max="537" width="1.5" style="753" customWidth="1"/>
    <col min="538" max="538" width="20.875" style="753" customWidth="1"/>
    <col min="539" max="768" width="11" style="753"/>
    <col min="769" max="769" width="18.125" style="753" customWidth="1"/>
    <col min="770" max="770" width="5.25" style="753" customWidth="1"/>
    <col min="771" max="771" width="2.25" style="753" customWidth="1"/>
    <col min="772" max="772" width="6.375" style="753" customWidth="1"/>
    <col min="773" max="773" width="2" style="753" customWidth="1"/>
    <col min="774" max="774" width="14.875" style="753" customWidth="1"/>
    <col min="775" max="775" width="1.375" style="753" customWidth="1"/>
    <col min="776" max="776" width="5.625" style="753" customWidth="1"/>
    <col min="777" max="777" width="1.375" style="753" customWidth="1"/>
    <col min="778" max="778" width="6.375" style="753" customWidth="1"/>
    <col min="779" max="779" width="2" style="753" customWidth="1"/>
    <col min="780" max="780" width="13.25" style="753" customWidth="1"/>
    <col min="781" max="781" width="1.125" style="753" customWidth="1"/>
    <col min="782" max="782" width="5.625" style="753" customWidth="1"/>
    <col min="783" max="783" width="1.5" style="753" customWidth="1"/>
    <col min="784" max="784" width="6.875" style="753" customWidth="1"/>
    <col min="785" max="785" width="0.75" style="753" customWidth="1"/>
    <col min="786" max="786" width="13.375" style="753" customWidth="1"/>
    <col min="787" max="787" width="0.75" style="753" customWidth="1"/>
    <col min="788" max="788" width="6.375" style="753" customWidth="1"/>
    <col min="789" max="789" width="1.625" style="753" customWidth="1"/>
    <col min="790" max="790" width="6.75" style="753" customWidth="1"/>
    <col min="791" max="791" width="1.5" style="753" customWidth="1"/>
    <col min="792" max="792" width="10.125" style="753" customWidth="1"/>
    <col min="793" max="793" width="1.5" style="753" customWidth="1"/>
    <col min="794" max="794" width="20.875" style="753" customWidth="1"/>
    <col min="795" max="1024" width="11" style="753"/>
    <col min="1025" max="1025" width="18.125" style="753" customWidth="1"/>
    <col min="1026" max="1026" width="5.25" style="753" customWidth="1"/>
    <col min="1027" max="1027" width="2.25" style="753" customWidth="1"/>
    <col min="1028" max="1028" width="6.375" style="753" customWidth="1"/>
    <col min="1029" max="1029" width="2" style="753" customWidth="1"/>
    <col min="1030" max="1030" width="14.875" style="753" customWidth="1"/>
    <col min="1031" max="1031" width="1.375" style="753" customWidth="1"/>
    <col min="1032" max="1032" width="5.625" style="753" customWidth="1"/>
    <col min="1033" max="1033" width="1.375" style="753" customWidth="1"/>
    <col min="1034" max="1034" width="6.375" style="753" customWidth="1"/>
    <col min="1035" max="1035" width="2" style="753" customWidth="1"/>
    <col min="1036" max="1036" width="13.25" style="753" customWidth="1"/>
    <col min="1037" max="1037" width="1.125" style="753" customWidth="1"/>
    <col min="1038" max="1038" width="5.625" style="753" customWidth="1"/>
    <col min="1039" max="1039" width="1.5" style="753" customWidth="1"/>
    <col min="1040" max="1040" width="6.875" style="753" customWidth="1"/>
    <col min="1041" max="1041" width="0.75" style="753" customWidth="1"/>
    <col min="1042" max="1042" width="13.375" style="753" customWidth="1"/>
    <col min="1043" max="1043" width="0.75" style="753" customWidth="1"/>
    <col min="1044" max="1044" width="6.375" style="753" customWidth="1"/>
    <col min="1045" max="1045" width="1.625" style="753" customWidth="1"/>
    <col min="1046" max="1046" width="6.75" style="753" customWidth="1"/>
    <col min="1047" max="1047" width="1.5" style="753" customWidth="1"/>
    <col min="1048" max="1048" width="10.125" style="753" customWidth="1"/>
    <col min="1049" max="1049" width="1.5" style="753" customWidth="1"/>
    <col min="1050" max="1050" width="20.875" style="753" customWidth="1"/>
    <col min="1051" max="1280" width="11" style="753"/>
    <col min="1281" max="1281" width="18.125" style="753" customWidth="1"/>
    <col min="1282" max="1282" width="5.25" style="753" customWidth="1"/>
    <col min="1283" max="1283" width="2.25" style="753" customWidth="1"/>
    <col min="1284" max="1284" width="6.375" style="753" customWidth="1"/>
    <col min="1285" max="1285" width="2" style="753" customWidth="1"/>
    <col min="1286" max="1286" width="14.875" style="753" customWidth="1"/>
    <col min="1287" max="1287" width="1.375" style="753" customWidth="1"/>
    <col min="1288" max="1288" width="5.625" style="753" customWidth="1"/>
    <col min="1289" max="1289" width="1.375" style="753" customWidth="1"/>
    <col min="1290" max="1290" width="6.375" style="753" customWidth="1"/>
    <col min="1291" max="1291" width="2" style="753" customWidth="1"/>
    <col min="1292" max="1292" width="13.25" style="753" customWidth="1"/>
    <col min="1293" max="1293" width="1.125" style="753" customWidth="1"/>
    <col min="1294" max="1294" width="5.625" style="753" customWidth="1"/>
    <col min="1295" max="1295" width="1.5" style="753" customWidth="1"/>
    <col min="1296" max="1296" width="6.875" style="753" customWidth="1"/>
    <col min="1297" max="1297" width="0.75" style="753" customWidth="1"/>
    <col min="1298" max="1298" width="13.375" style="753" customWidth="1"/>
    <col min="1299" max="1299" width="0.75" style="753" customWidth="1"/>
    <col min="1300" max="1300" width="6.375" style="753" customWidth="1"/>
    <col min="1301" max="1301" width="1.625" style="753" customWidth="1"/>
    <col min="1302" max="1302" width="6.75" style="753" customWidth="1"/>
    <col min="1303" max="1303" width="1.5" style="753" customWidth="1"/>
    <col min="1304" max="1304" width="10.125" style="753" customWidth="1"/>
    <col min="1305" max="1305" width="1.5" style="753" customWidth="1"/>
    <col min="1306" max="1306" width="20.875" style="753" customWidth="1"/>
    <col min="1307" max="1536" width="11" style="753"/>
    <col min="1537" max="1537" width="18.125" style="753" customWidth="1"/>
    <col min="1538" max="1538" width="5.25" style="753" customWidth="1"/>
    <col min="1539" max="1539" width="2.25" style="753" customWidth="1"/>
    <col min="1540" max="1540" width="6.375" style="753" customWidth="1"/>
    <col min="1541" max="1541" width="2" style="753" customWidth="1"/>
    <col min="1542" max="1542" width="14.875" style="753" customWidth="1"/>
    <col min="1543" max="1543" width="1.375" style="753" customWidth="1"/>
    <col min="1544" max="1544" width="5.625" style="753" customWidth="1"/>
    <col min="1545" max="1545" width="1.375" style="753" customWidth="1"/>
    <col min="1546" max="1546" width="6.375" style="753" customWidth="1"/>
    <col min="1547" max="1547" width="2" style="753" customWidth="1"/>
    <col min="1548" max="1548" width="13.25" style="753" customWidth="1"/>
    <col min="1549" max="1549" width="1.125" style="753" customWidth="1"/>
    <col min="1550" max="1550" width="5.625" style="753" customWidth="1"/>
    <col min="1551" max="1551" width="1.5" style="753" customWidth="1"/>
    <col min="1552" max="1552" width="6.875" style="753" customWidth="1"/>
    <col min="1553" max="1553" width="0.75" style="753" customWidth="1"/>
    <col min="1554" max="1554" width="13.375" style="753" customWidth="1"/>
    <col min="1555" max="1555" width="0.75" style="753" customWidth="1"/>
    <col min="1556" max="1556" width="6.375" style="753" customWidth="1"/>
    <col min="1557" max="1557" width="1.625" style="753" customWidth="1"/>
    <col min="1558" max="1558" width="6.75" style="753" customWidth="1"/>
    <col min="1559" max="1559" width="1.5" style="753" customWidth="1"/>
    <col min="1560" max="1560" width="10.125" style="753" customWidth="1"/>
    <col min="1561" max="1561" width="1.5" style="753" customWidth="1"/>
    <col min="1562" max="1562" width="20.875" style="753" customWidth="1"/>
    <col min="1563" max="1792" width="11" style="753"/>
    <col min="1793" max="1793" width="18.125" style="753" customWidth="1"/>
    <col min="1794" max="1794" width="5.25" style="753" customWidth="1"/>
    <col min="1795" max="1795" width="2.25" style="753" customWidth="1"/>
    <col min="1796" max="1796" width="6.375" style="753" customWidth="1"/>
    <col min="1797" max="1797" width="2" style="753" customWidth="1"/>
    <col min="1798" max="1798" width="14.875" style="753" customWidth="1"/>
    <col min="1799" max="1799" width="1.375" style="753" customWidth="1"/>
    <col min="1800" max="1800" width="5.625" style="753" customWidth="1"/>
    <col min="1801" max="1801" width="1.375" style="753" customWidth="1"/>
    <col min="1802" max="1802" width="6.375" style="753" customWidth="1"/>
    <col min="1803" max="1803" width="2" style="753" customWidth="1"/>
    <col min="1804" max="1804" width="13.25" style="753" customWidth="1"/>
    <col min="1805" max="1805" width="1.125" style="753" customWidth="1"/>
    <col min="1806" max="1806" width="5.625" style="753" customWidth="1"/>
    <col min="1807" max="1807" width="1.5" style="753" customWidth="1"/>
    <col min="1808" max="1808" width="6.875" style="753" customWidth="1"/>
    <col min="1809" max="1809" width="0.75" style="753" customWidth="1"/>
    <col min="1810" max="1810" width="13.375" style="753" customWidth="1"/>
    <col min="1811" max="1811" width="0.75" style="753" customWidth="1"/>
    <col min="1812" max="1812" width="6.375" style="753" customWidth="1"/>
    <col min="1813" max="1813" width="1.625" style="753" customWidth="1"/>
    <col min="1814" max="1814" width="6.75" style="753" customWidth="1"/>
    <col min="1815" max="1815" width="1.5" style="753" customWidth="1"/>
    <col min="1816" max="1816" width="10.125" style="753" customWidth="1"/>
    <col min="1817" max="1817" width="1.5" style="753" customWidth="1"/>
    <col min="1818" max="1818" width="20.875" style="753" customWidth="1"/>
    <col min="1819" max="2048" width="11" style="753"/>
    <col min="2049" max="2049" width="18.125" style="753" customWidth="1"/>
    <col min="2050" max="2050" width="5.25" style="753" customWidth="1"/>
    <col min="2051" max="2051" width="2.25" style="753" customWidth="1"/>
    <col min="2052" max="2052" width="6.375" style="753" customWidth="1"/>
    <col min="2053" max="2053" width="2" style="753" customWidth="1"/>
    <col min="2054" max="2054" width="14.875" style="753" customWidth="1"/>
    <col min="2055" max="2055" width="1.375" style="753" customWidth="1"/>
    <col min="2056" max="2056" width="5.625" style="753" customWidth="1"/>
    <col min="2057" max="2057" width="1.375" style="753" customWidth="1"/>
    <col min="2058" max="2058" width="6.375" style="753" customWidth="1"/>
    <col min="2059" max="2059" width="2" style="753" customWidth="1"/>
    <col min="2060" max="2060" width="13.25" style="753" customWidth="1"/>
    <col min="2061" max="2061" width="1.125" style="753" customWidth="1"/>
    <col min="2062" max="2062" width="5.625" style="753" customWidth="1"/>
    <col min="2063" max="2063" width="1.5" style="753" customWidth="1"/>
    <col min="2064" max="2064" width="6.875" style="753" customWidth="1"/>
    <col min="2065" max="2065" width="0.75" style="753" customWidth="1"/>
    <col min="2066" max="2066" width="13.375" style="753" customWidth="1"/>
    <col min="2067" max="2067" width="0.75" style="753" customWidth="1"/>
    <col min="2068" max="2068" width="6.375" style="753" customWidth="1"/>
    <col min="2069" max="2069" width="1.625" style="753" customWidth="1"/>
    <col min="2070" max="2070" width="6.75" style="753" customWidth="1"/>
    <col min="2071" max="2071" width="1.5" style="753" customWidth="1"/>
    <col min="2072" max="2072" width="10.125" style="753" customWidth="1"/>
    <col min="2073" max="2073" width="1.5" style="753" customWidth="1"/>
    <col min="2074" max="2074" width="20.875" style="753" customWidth="1"/>
    <col min="2075" max="2304" width="11" style="753"/>
    <col min="2305" max="2305" width="18.125" style="753" customWidth="1"/>
    <col min="2306" max="2306" width="5.25" style="753" customWidth="1"/>
    <col min="2307" max="2307" width="2.25" style="753" customWidth="1"/>
    <col min="2308" max="2308" width="6.375" style="753" customWidth="1"/>
    <col min="2309" max="2309" width="2" style="753" customWidth="1"/>
    <col min="2310" max="2310" width="14.875" style="753" customWidth="1"/>
    <col min="2311" max="2311" width="1.375" style="753" customWidth="1"/>
    <col min="2312" max="2312" width="5.625" style="753" customWidth="1"/>
    <col min="2313" max="2313" width="1.375" style="753" customWidth="1"/>
    <col min="2314" max="2314" width="6.375" style="753" customWidth="1"/>
    <col min="2315" max="2315" width="2" style="753" customWidth="1"/>
    <col min="2316" max="2316" width="13.25" style="753" customWidth="1"/>
    <col min="2317" max="2317" width="1.125" style="753" customWidth="1"/>
    <col min="2318" max="2318" width="5.625" style="753" customWidth="1"/>
    <col min="2319" max="2319" width="1.5" style="753" customWidth="1"/>
    <col min="2320" max="2320" width="6.875" style="753" customWidth="1"/>
    <col min="2321" max="2321" width="0.75" style="753" customWidth="1"/>
    <col min="2322" max="2322" width="13.375" style="753" customWidth="1"/>
    <col min="2323" max="2323" width="0.75" style="753" customWidth="1"/>
    <col min="2324" max="2324" width="6.375" style="753" customWidth="1"/>
    <col min="2325" max="2325" width="1.625" style="753" customWidth="1"/>
    <col min="2326" max="2326" width="6.75" style="753" customWidth="1"/>
    <col min="2327" max="2327" width="1.5" style="753" customWidth="1"/>
    <col min="2328" max="2328" width="10.125" style="753" customWidth="1"/>
    <col min="2329" max="2329" width="1.5" style="753" customWidth="1"/>
    <col min="2330" max="2330" width="20.875" style="753" customWidth="1"/>
    <col min="2331" max="2560" width="11" style="753"/>
    <col min="2561" max="2561" width="18.125" style="753" customWidth="1"/>
    <col min="2562" max="2562" width="5.25" style="753" customWidth="1"/>
    <col min="2563" max="2563" width="2.25" style="753" customWidth="1"/>
    <col min="2564" max="2564" width="6.375" style="753" customWidth="1"/>
    <col min="2565" max="2565" width="2" style="753" customWidth="1"/>
    <col min="2566" max="2566" width="14.875" style="753" customWidth="1"/>
    <col min="2567" max="2567" width="1.375" style="753" customWidth="1"/>
    <col min="2568" max="2568" width="5.625" style="753" customWidth="1"/>
    <col min="2569" max="2569" width="1.375" style="753" customWidth="1"/>
    <col min="2570" max="2570" width="6.375" style="753" customWidth="1"/>
    <col min="2571" max="2571" width="2" style="753" customWidth="1"/>
    <col min="2572" max="2572" width="13.25" style="753" customWidth="1"/>
    <col min="2573" max="2573" width="1.125" style="753" customWidth="1"/>
    <col min="2574" max="2574" width="5.625" style="753" customWidth="1"/>
    <col min="2575" max="2575" width="1.5" style="753" customWidth="1"/>
    <col min="2576" max="2576" width="6.875" style="753" customWidth="1"/>
    <col min="2577" max="2577" width="0.75" style="753" customWidth="1"/>
    <col min="2578" max="2578" width="13.375" style="753" customWidth="1"/>
    <col min="2579" max="2579" width="0.75" style="753" customWidth="1"/>
    <col min="2580" max="2580" width="6.375" style="753" customWidth="1"/>
    <col min="2581" max="2581" width="1.625" style="753" customWidth="1"/>
    <col min="2582" max="2582" width="6.75" style="753" customWidth="1"/>
    <col min="2583" max="2583" width="1.5" style="753" customWidth="1"/>
    <col min="2584" max="2584" width="10.125" style="753" customWidth="1"/>
    <col min="2585" max="2585" width="1.5" style="753" customWidth="1"/>
    <col min="2586" max="2586" width="20.875" style="753" customWidth="1"/>
    <col min="2587" max="2816" width="11" style="753"/>
    <col min="2817" max="2817" width="18.125" style="753" customWidth="1"/>
    <col min="2818" max="2818" width="5.25" style="753" customWidth="1"/>
    <col min="2819" max="2819" width="2.25" style="753" customWidth="1"/>
    <col min="2820" max="2820" width="6.375" style="753" customWidth="1"/>
    <col min="2821" max="2821" width="2" style="753" customWidth="1"/>
    <col min="2822" max="2822" width="14.875" style="753" customWidth="1"/>
    <col min="2823" max="2823" width="1.375" style="753" customWidth="1"/>
    <col min="2824" max="2824" width="5.625" style="753" customWidth="1"/>
    <col min="2825" max="2825" width="1.375" style="753" customWidth="1"/>
    <col min="2826" max="2826" width="6.375" style="753" customWidth="1"/>
    <col min="2827" max="2827" width="2" style="753" customWidth="1"/>
    <col min="2828" max="2828" width="13.25" style="753" customWidth="1"/>
    <col min="2829" max="2829" width="1.125" style="753" customWidth="1"/>
    <col min="2830" max="2830" width="5.625" style="753" customWidth="1"/>
    <col min="2831" max="2831" width="1.5" style="753" customWidth="1"/>
    <col min="2832" max="2832" width="6.875" style="753" customWidth="1"/>
    <col min="2833" max="2833" width="0.75" style="753" customWidth="1"/>
    <col min="2834" max="2834" width="13.375" style="753" customWidth="1"/>
    <col min="2835" max="2835" width="0.75" style="753" customWidth="1"/>
    <col min="2836" max="2836" width="6.375" style="753" customWidth="1"/>
    <col min="2837" max="2837" width="1.625" style="753" customWidth="1"/>
    <col min="2838" max="2838" width="6.75" style="753" customWidth="1"/>
    <col min="2839" max="2839" width="1.5" style="753" customWidth="1"/>
    <col min="2840" max="2840" width="10.125" style="753" customWidth="1"/>
    <col min="2841" max="2841" width="1.5" style="753" customWidth="1"/>
    <col min="2842" max="2842" width="20.875" style="753" customWidth="1"/>
    <col min="2843" max="3072" width="11" style="753"/>
    <col min="3073" max="3073" width="18.125" style="753" customWidth="1"/>
    <col min="3074" max="3074" width="5.25" style="753" customWidth="1"/>
    <col min="3075" max="3075" width="2.25" style="753" customWidth="1"/>
    <col min="3076" max="3076" width="6.375" style="753" customWidth="1"/>
    <col min="3077" max="3077" width="2" style="753" customWidth="1"/>
    <col min="3078" max="3078" width="14.875" style="753" customWidth="1"/>
    <col min="3079" max="3079" width="1.375" style="753" customWidth="1"/>
    <col min="3080" max="3080" width="5.625" style="753" customWidth="1"/>
    <col min="3081" max="3081" width="1.375" style="753" customWidth="1"/>
    <col min="3082" max="3082" width="6.375" style="753" customWidth="1"/>
    <col min="3083" max="3083" width="2" style="753" customWidth="1"/>
    <col min="3084" max="3084" width="13.25" style="753" customWidth="1"/>
    <col min="3085" max="3085" width="1.125" style="753" customWidth="1"/>
    <col min="3086" max="3086" width="5.625" style="753" customWidth="1"/>
    <col min="3087" max="3087" width="1.5" style="753" customWidth="1"/>
    <col min="3088" max="3088" width="6.875" style="753" customWidth="1"/>
    <col min="3089" max="3089" width="0.75" style="753" customWidth="1"/>
    <col min="3090" max="3090" width="13.375" style="753" customWidth="1"/>
    <col min="3091" max="3091" width="0.75" style="753" customWidth="1"/>
    <col min="3092" max="3092" width="6.375" style="753" customWidth="1"/>
    <col min="3093" max="3093" width="1.625" style="753" customWidth="1"/>
    <col min="3094" max="3094" width="6.75" style="753" customWidth="1"/>
    <col min="3095" max="3095" width="1.5" style="753" customWidth="1"/>
    <col min="3096" max="3096" width="10.125" style="753" customWidth="1"/>
    <col min="3097" max="3097" width="1.5" style="753" customWidth="1"/>
    <col min="3098" max="3098" width="20.875" style="753" customWidth="1"/>
    <col min="3099" max="3328" width="11" style="753"/>
    <col min="3329" max="3329" width="18.125" style="753" customWidth="1"/>
    <col min="3330" max="3330" width="5.25" style="753" customWidth="1"/>
    <col min="3331" max="3331" width="2.25" style="753" customWidth="1"/>
    <col min="3332" max="3332" width="6.375" style="753" customWidth="1"/>
    <col min="3333" max="3333" width="2" style="753" customWidth="1"/>
    <col min="3334" max="3334" width="14.875" style="753" customWidth="1"/>
    <col min="3335" max="3335" width="1.375" style="753" customWidth="1"/>
    <col min="3336" max="3336" width="5.625" style="753" customWidth="1"/>
    <col min="3337" max="3337" width="1.375" style="753" customWidth="1"/>
    <col min="3338" max="3338" width="6.375" style="753" customWidth="1"/>
    <col min="3339" max="3339" width="2" style="753" customWidth="1"/>
    <col min="3340" max="3340" width="13.25" style="753" customWidth="1"/>
    <col min="3341" max="3341" width="1.125" style="753" customWidth="1"/>
    <col min="3342" max="3342" width="5.625" style="753" customWidth="1"/>
    <col min="3343" max="3343" width="1.5" style="753" customWidth="1"/>
    <col min="3344" max="3344" width="6.875" style="753" customWidth="1"/>
    <col min="3345" max="3345" width="0.75" style="753" customWidth="1"/>
    <col min="3346" max="3346" width="13.375" style="753" customWidth="1"/>
    <col min="3347" max="3347" width="0.75" style="753" customWidth="1"/>
    <col min="3348" max="3348" width="6.375" style="753" customWidth="1"/>
    <col min="3349" max="3349" width="1.625" style="753" customWidth="1"/>
    <col min="3350" max="3350" width="6.75" style="753" customWidth="1"/>
    <col min="3351" max="3351" width="1.5" style="753" customWidth="1"/>
    <col min="3352" max="3352" width="10.125" style="753" customWidth="1"/>
    <col min="3353" max="3353" width="1.5" style="753" customWidth="1"/>
    <col min="3354" max="3354" width="20.875" style="753" customWidth="1"/>
    <col min="3355" max="3584" width="11" style="753"/>
    <col min="3585" max="3585" width="18.125" style="753" customWidth="1"/>
    <col min="3586" max="3586" width="5.25" style="753" customWidth="1"/>
    <col min="3587" max="3587" width="2.25" style="753" customWidth="1"/>
    <col min="3588" max="3588" width="6.375" style="753" customWidth="1"/>
    <col min="3589" max="3589" width="2" style="753" customWidth="1"/>
    <col min="3590" max="3590" width="14.875" style="753" customWidth="1"/>
    <col min="3591" max="3591" width="1.375" style="753" customWidth="1"/>
    <col min="3592" max="3592" width="5.625" style="753" customWidth="1"/>
    <col min="3593" max="3593" width="1.375" style="753" customWidth="1"/>
    <col min="3594" max="3594" width="6.375" style="753" customWidth="1"/>
    <col min="3595" max="3595" width="2" style="753" customWidth="1"/>
    <col min="3596" max="3596" width="13.25" style="753" customWidth="1"/>
    <col min="3597" max="3597" width="1.125" style="753" customWidth="1"/>
    <col min="3598" max="3598" width="5.625" style="753" customWidth="1"/>
    <col min="3599" max="3599" width="1.5" style="753" customWidth="1"/>
    <col min="3600" max="3600" width="6.875" style="753" customWidth="1"/>
    <col min="3601" max="3601" width="0.75" style="753" customWidth="1"/>
    <col min="3602" max="3602" width="13.375" style="753" customWidth="1"/>
    <col min="3603" max="3603" width="0.75" style="753" customWidth="1"/>
    <col min="3604" max="3604" width="6.375" style="753" customWidth="1"/>
    <col min="3605" max="3605" width="1.625" style="753" customWidth="1"/>
    <col min="3606" max="3606" width="6.75" style="753" customWidth="1"/>
    <col min="3607" max="3607" width="1.5" style="753" customWidth="1"/>
    <col min="3608" max="3608" width="10.125" style="753" customWidth="1"/>
    <col min="3609" max="3609" width="1.5" style="753" customWidth="1"/>
    <col min="3610" max="3610" width="20.875" style="753" customWidth="1"/>
    <col min="3611" max="3840" width="11" style="753"/>
    <col min="3841" max="3841" width="18.125" style="753" customWidth="1"/>
    <col min="3842" max="3842" width="5.25" style="753" customWidth="1"/>
    <col min="3843" max="3843" width="2.25" style="753" customWidth="1"/>
    <col min="3844" max="3844" width="6.375" style="753" customWidth="1"/>
    <col min="3845" max="3845" width="2" style="753" customWidth="1"/>
    <col min="3846" max="3846" width="14.875" style="753" customWidth="1"/>
    <col min="3847" max="3847" width="1.375" style="753" customWidth="1"/>
    <col min="3848" max="3848" width="5.625" style="753" customWidth="1"/>
    <col min="3849" max="3849" width="1.375" style="753" customWidth="1"/>
    <col min="3850" max="3850" width="6.375" style="753" customWidth="1"/>
    <col min="3851" max="3851" width="2" style="753" customWidth="1"/>
    <col min="3852" max="3852" width="13.25" style="753" customWidth="1"/>
    <col min="3853" max="3853" width="1.125" style="753" customWidth="1"/>
    <col min="3854" max="3854" width="5.625" style="753" customWidth="1"/>
    <col min="3855" max="3855" width="1.5" style="753" customWidth="1"/>
    <col min="3856" max="3856" width="6.875" style="753" customWidth="1"/>
    <col min="3857" max="3857" width="0.75" style="753" customWidth="1"/>
    <col min="3858" max="3858" width="13.375" style="753" customWidth="1"/>
    <col min="3859" max="3859" width="0.75" style="753" customWidth="1"/>
    <col min="3860" max="3860" width="6.375" style="753" customWidth="1"/>
    <col min="3861" max="3861" width="1.625" style="753" customWidth="1"/>
    <col min="3862" max="3862" width="6.75" style="753" customWidth="1"/>
    <col min="3863" max="3863" width="1.5" style="753" customWidth="1"/>
    <col min="3864" max="3864" width="10.125" style="753" customWidth="1"/>
    <col min="3865" max="3865" width="1.5" style="753" customWidth="1"/>
    <col min="3866" max="3866" width="20.875" style="753" customWidth="1"/>
    <col min="3867" max="4096" width="11" style="753"/>
    <col min="4097" max="4097" width="18.125" style="753" customWidth="1"/>
    <col min="4098" max="4098" width="5.25" style="753" customWidth="1"/>
    <col min="4099" max="4099" width="2.25" style="753" customWidth="1"/>
    <col min="4100" max="4100" width="6.375" style="753" customWidth="1"/>
    <col min="4101" max="4101" width="2" style="753" customWidth="1"/>
    <col min="4102" max="4102" width="14.875" style="753" customWidth="1"/>
    <col min="4103" max="4103" width="1.375" style="753" customWidth="1"/>
    <col min="4104" max="4104" width="5.625" style="753" customWidth="1"/>
    <col min="4105" max="4105" width="1.375" style="753" customWidth="1"/>
    <col min="4106" max="4106" width="6.375" style="753" customWidth="1"/>
    <col min="4107" max="4107" width="2" style="753" customWidth="1"/>
    <col min="4108" max="4108" width="13.25" style="753" customWidth="1"/>
    <col min="4109" max="4109" width="1.125" style="753" customWidth="1"/>
    <col min="4110" max="4110" width="5.625" style="753" customWidth="1"/>
    <col min="4111" max="4111" width="1.5" style="753" customWidth="1"/>
    <col min="4112" max="4112" width="6.875" style="753" customWidth="1"/>
    <col min="4113" max="4113" width="0.75" style="753" customWidth="1"/>
    <col min="4114" max="4114" width="13.375" style="753" customWidth="1"/>
    <col min="4115" max="4115" width="0.75" style="753" customWidth="1"/>
    <col min="4116" max="4116" width="6.375" style="753" customWidth="1"/>
    <col min="4117" max="4117" width="1.625" style="753" customWidth="1"/>
    <col min="4118" max="4118" width="6.75" style="753" customWidth="1"/>
    <col min="4119" max="4119" width="1.5" style="753" customWidth="1"/>
    <col min="4120" max="4120" width="10.125" style="753" customWidth="1"/>
    <col min="4121" max="4121" width="1.5" style="753" customWidth="1"/>
    <col min="4122" max="4122" width="20.875" style="753" customWidth="1"/>
    <col min="4123" max="4352" width="11" style="753"/>
    <col min="4353" max="4353" width="18.125" style="753" customWidth="1"/>
    <col min="4354" max="4354" width="5.25" style="753" customWidth="1"/>
    <col min="4355" max="4355" width="2.25" style="753" customWidth="1"/>
    <col min="4356" max="4356" width="6.375" style="753" customWidth="1"/>
    <col min="4357" max="4357" width="2" style="753" customWidth="1"/>
    <col min="4358" max="4358" width="14.875" style="753" customWidth="1"/>
    <col min="4359" max="4359" width="1.375" style="753" customWidth="1"/>
    <col min="4360" max="4360" width="5.625" style="753" customWidth="1"/>
    <col min="4361" max="4361" width="1.375" style="753" customWidth="1"/>
    <col min="4362" max="4362" width="6.375" style="753" customWidth="1"/>
    <col min="4363" max="4363" width="2" style="753" customWidth="1"/>
    <col min="4364" max="4364" width="13.25" style="753" customWidth="1"/>
    <col min="4365" max="4365" width="1.125" style="753" customWidth="1"/>
    <col min="4366" max="4366" width="5.625" style="753" customWidth="1"/>
    <col min="4367" max="4367" width="1.5" style="753" customWidth="1"/>
    <col min="4368" max="4368" width="6.875" style="753" customWidth="1"/>
    <col min="4369" max="4369" width="0.75" style="753" customWidth="1"/>
    <col min="4370" max="4370" width="13.375" style="753" customWidth="1"/>
    <col min="4371" max="4371" width="0.75" style="753" customWidth="1"/>
    <col min="4372" max="4372" width="6.375" style="753" customWidth="1"/>
    <col min="4373" max="4373" width="1.625" style="753" customWidth="1"/>
    <col min="4374" max="4374" width="6.75" style="753" customWidth="1"/>
    <col min="4375" max="4375" width="1.5" style="753" customWidth="1"/>
    <col min="4376" max="4376" width="10.125" style="753" customWidth="1"/>
    <col min="4377" max="4377" width="1.5" style="753" customWidth="1"/>
    <col min="4378" max="4378" width="20.875" style="753" customWidth="1"/>
    <col min="4379" max="4608" width="11" style="753"/>
    <col min="4609" max="4609" width="18.125" style="753" customWidth="1"/>
    <col min="4610" max="4610" width="5.25" style="753" customWidth="1"/>
    <col min="4611" max="4611" width="2.25" style="753" customWidth="1"/>
    <col min="4612" max="4612" width="6.375" style="753" customWidth="1"/>
    <col min="4613" max="4613" width="2" style="753" customWidth="1"/>
    <col min="4614" max="4614" width="14.875" style="753" customWidth="1"/>
    <col min="4615" max="4615" width="1.375" style="753" customWidth="1"/>
    <col min="4616" max="4616" width="5.625" style="753" customWidth="1"/>
    <col min="4617" max="4617" width="1.375" style="753" customWidth="1"/>
    <col min="4618" max="4618" width="6.375" style="753" customWidth="1"/>
    <col min="4619" max="4619" width="2" style="753" customWidth="1"/>
    <col min="4620" max="4620" width="13.25" style="753" customWidth="1"/>
    <col min="4621" max="4621" width="1.125" style="753" customWidth="1"/>
    <col min="4622" max="4622" width="5.625" style="753" customWidth="1"/>
    <col min="4623" max="4623" width="1.5" style="753" customWidth="1"/>
    <col min="4624" max="4624" width="6.875" style="753" customWidth="1"/>
    <col min="4625" max="4625" width="0.75" style="753" customWidth="1"/>
    <col min="4626" max="4626" width="13.375" style="753" customWidth="1"/>
    <col min="4627" max="4627" width="0.75" style="753" customWidth="1"/>
    <col min="4628" max="4628" width="6.375" style="753" customWidth="1"/>
    <col min="4629" max="4629" width="1.625" style="753" customWidth="1"/>
    <col min="4630" max="4630" width="6.75" style="753" customWidth="1"/>
    <col min="4631" max="4631" width="1.5" style="753" customWidth="1"/>
    <col min="4632" max="4632" width="10.125" style="753" customWidth="1"/>
    <col min="4633" max="4633" width="1.5" style="753" customWidth="1"/>
    <col min="4634" max="4634" width="20.875" style="753" customWidth="1"/>
    <col min="4635" max="4864" width="11" style="753"/>
    <col min="4865" max="4865" width="18.125" style="753" customWidth="1"/>
    <col min="4866" max="4866" width="5.25" style="753" customWidth="1"/>
    <col min="4867" max="4867" width="2.25" style="753" customWidth="1"/>
    <col min="4868" max="4868" width="6.375" style="753" customWidth="1"/>
    <col min="4869" max="4869" width="2" style="753" customWidth="1"/>
    <col min="4870" max="4870" width="14.875" style="753" customWidth="1"/>
    <col min="4871" max="4871" width="1.375" style="753" customWidth="1"/>
    <col min="4872" max="4872" width="5.625" style="753" customWidth="1"/>
    <col min="4873" max="4873" width="1.375" style="753" customWidth="1"/>
    <col min="4874" max="4874" width="6.375" style="753" customWidth="1"/>
    <col min="4875" max="4875" width="2" style="753" customWidth="1"/>
    <col min="4876" max="4876" width="13.25" style="753" customWidth="1"/>
    <col min="4877" max="4877" width="1.125" style="753" customWidth="1"/>
    <col min="4878" max="4878" width="5.625" style="753" customWidth="1"/>
    <col min="4879" max="4879" width="1.5" style="753" customWidth="1"/>
    <col min="4880" max="4880" width="6.875" style="753" customWidth="1"/>
    <col min="4881" max="4881" width="0.75" style="753" customWidth="1"/>
    <col min="4882" max="4882" width="13.375" style="753" customWidth="1"/>
    <col min="4883" max="4883" width="0.75" style="753" customWidth="1"/>
    <col min="4884" max="4884" width="6.375" style="753" customWidth="1"/>
    <col min="4885" max="4885" width="1.625" style="753" customWidth="1"/>
    <col min="4886" max="4886" width="6.75" style="753" customWidth="1"/>
    <col min="4887" max="4887" width="1.5" style="753" customWidth="1"/>
    <col min="4888" max="4888" width="10.125" style="753" customWidth="1"/>
    <col min="4889" max="4889" width="1.5" style="753" customWidth="1"/>
    <col min="4890" max="4890" width="20.875" style="753" customWidth="1"/>
    <col min="4891" max="5120" width="11" style="753"/>
    <col min="5121" max="5121" width="18.125" style="753" customWidth="1"/>
    <col min="5122" max="5122" width="5.25" style="753" customWidth="1"/>
    <col min="5123" max="5123" width="2.25" style="753" customWidth="1"/>
    <col min="5124" max="5124" width="6.375" style="753" customWidth="1"/>
    <col min="5125" max="5125" width="2" style="753" customWidth="1"/>
    <col min="5126" max="5126" width="14.875" style="753" customWidth="1"/>
    <col min="5127" max="5127" width="1.375" style="753" customWidth="1"/>
    <col min="5128" max="5128" width="5.625" style="753" customWidth="1"/>
    <col min="5129" max="5129" width="1.375" style="753" customWidth="1"/>
    <col min="5130" max="5130" width="6.375" style="753" customWidth="1"/>
    <col min="5131" max="5131" width="2" style="753" customWidth="1"/>
    <col min="5132" max="5132" width="13.25" style="753" customWidth="1"/>
    <col min="5133" max="5133" width="1.125" style="753" customWidth="1"/>
    <col min="5134" max="5134" width="5.625" style="753" customWidth="1"/>
    <col min="5135" max="5135" width="1.5" style="753" customWidth="1"/>
    <col min="5136" max="5136" width="6.875" style="753" customWidth="1"/>
    <col min="5137" max="5137" width="0.75" style="753" customWidth="1"/>
    <col min="5138" max="5138" width="13.375" style="753" customWidth="1"/>
    <col min="5139" max="5139" width="0.75" style="753" customWidth="1"/>
    <col min="5140" max="5140" width="6.375" style="753" customWidth="1"/>
    <col min="5141" max="5141" width="1.625" style="753" customWidth="1"/>
    <col min="5142" max="5142" width="6.75" style="753" customWidth="1"/>
    <col min="5143" max="5143" width="1.5" style="753" customWidth="1"/>
    <col min="5144" max="5144" width="10.125" style="753" customWidth="1"/>
    <col min="5145" max="5145" width="1.5" style="753" customWidth="1"/>
    <col min="5146" max="5146" width="20.875" style="753" customWidth="1"/>
    <col min="5147" max="5376" width="11" style="753"/>
    <col min="5377" max="5377" width="18.125" style="753" customWidth="1"/>
    <col min="5378" max="5378" width="5.25" style="753" customWidth="1"/>
    <col min="5379" max="5379" width="2.25" style="753" customWidth="1"/>
    <col min="5380" max="5380" width="6.375" style="753" customWidth="1"/>
    <col min="5381" max="5381" width="2" style="753" customWidth="1"/>
    <col min="5382" max="5382" width="14.875" style="753" customWidth="1"/>
    <col min="5383" max="5383" width="1.375" style="753" customWidth="1"/>
    <col min="5384" max="5384" width="5.625" style="753" customWidth="1"/>
    <col min="5385" max="5385" width="1.375" style="753" customWidth="1"/>
    <col min="5386" max="5386" width="6.375" style="753" customWidth="1"/>
    <col min="5387" max="5387" width="2" style="753" customWidth="1"/>
    <col min="5388" max="5388" width="13.25" style="753" customWidth="1"/>
    <col min="5389" max="5389" width="1.125" style="753" customWidth="1"/>
    <col min="5390" max="5390" width="5.625" style="753" customWidth="1"/>
    <col min="5391" max="5391" width="1.5" style="753" customWidth="1"/>
    <col min="5392" max="5392" width="6.875" style="753" customWidth="1"/>
    <col min="5393" max="5393" width="0.75" style="753" customWidth="1"/>
    <col min="5394" max="5394" width="13.375" style="753" customWidth="1"/>
    <col min="5395" max="5395" width="0.75" style="753" customWidth="1"/>
    <col min="5396" max="5396" width="6.375" style="753" customWidth="1"/>
    <col min="5397" max="5397" width="1.625" style="753" customWidth="1"/>
    <col min="5398" max="5398" width="6.75" style="753" customWidth="1"/>
    <col min="5399" max="5399" width="1.5" style="753" customWidth="1"/>
    <col min="5400" max="5400" width="10.125" style="753" customWidth="1"/>
    <col min="5401" max="5401" width="1.5" style="753" customWidth="1"/>
    <col min="5402" max="5402" width="20.875" style="753" customWidth="1"/>
    <col min="5403" max="5632" width="11" style="753"/>
    <col min="5633" max="5633" width="18.125" style="753" customWidth="1"/>
    <col min="5634" max="5634" width="5.25" style="753" customWidth="1"/>
    <col min="5635" max="5635" width="2.25" style="753" customWidth="1"/>
    <col min="5636" max="5636" width="6.375" style="753" customWidth="1"/>
    <col min="5637" max="5637" width="2" style="753" customWidth="1"/>
    <col min="5638" max="5638" width="14.875" style="753" customWidth="1"/>
    <col min="5639" max="5639" width="1.375" style="753" customWidth="1"/>
    <col min="5640" max="5640" width="5.625" style="753" customWidth="1"/>
    <col min="5641" max="5641" width="1.375" style="753" customWidth="1"/>
    <col min="5642" max="5642" width="6.375" style="753" customWidth="1"/>
    <col min="5643" max="5643" width="2" style="753" customWidth="1"/>
    <col min="5644" max="5644" width="13.25" style="753" customWidth="1"/>
    <col min="5645" max="5645" width="1.125" style="753" customWidth="1"/>
    <col min="5646" max="5646" width="5.625" style="753" customWidth="1"/>
    <col min="5647" max="5647" width="1.5" style="753" customWidth="1"/>
    <col min="5648" max="5648" width="6.875" style="753" customWidth="1"/>
    <col min="5649" max="5649" width="0.75" style="753" customWidth="1"/>
    <col min="5650" max="5650" width="13.375" style="753" customWidth="1"/>
    <col min="5651" max="5651" width="0.75" style="753" customWidth="1"/>
    <col min="5652" max="5652" width="6.375" style="753" customWidth="1"/>
    <col min="5653" max="5653" width="1.625" style="753" customWidth="1"/>
    <col min="5654" max="5654" width="6.75" style="753" customWidth="1"/>
    <col min="5655" max="5655" width="1.5" style="753" customWidth="1"/>
    <col min="5656" max="5656" width="10.125" style="753" customWidth="1"/>
    <col min="5657" max="5657" width="1.5" style="753" customWidth="1"/>
    <col min="5658" max="5658" width="20.875" style="753" customWidth="1"/>
    <col min="5659" max="5888" width="11" style="753"/>
    <col min="5889" max="5889" width="18.125" style="753" customWidth="1"/>
    <col min="5890" max="5890" width="5.25" style="753" customWidth="1"/>
    <col min="5891" max="5891" width="2.25" style="753" customWidth="1"/>
    <col min="5892" max="5892" width="6.375" style="753" customWidth="1"/>
    <col min="5893" max="5893" width="2" style="753" customWidth="1"/>
    <col min="5894" max="5894" width="14.875" style="753" customWidth="1"/>
    <col min="5895" max="5895" width="1.375" style="753" customWidth="1"/>
    <col min="5896" max="5896" width="5.625" style="753" customWidth="1"/>
    <col min="5897" max="5897" width="1.375" style="753" customWidth="1"/>
    <col min="5898" max="5898" width="6.375" style="753" customWidth="1"/>
    <col min="5899" max="5899" width="2" style="753" customWidth="1"/>
    <col min="5900" max="5900" width="13.25" style="753" customWidth="1"/>
    <col min="5901" max="5901" width="1.125" style="753" customWidth="1"/>
    <col min="5902" max="5902" width="5.625" style="753" customWidth="1"/>
    <col min="5903" max="5903" width="1.5" style="753" customWidth="1"/>
    <col min="5904" max="5904" width="6.875" style="753" customWidth="1"/>
    <col min="5905" max="5905" width="0.75" style="753" customWidth="1"/>
    <col min="5906" max="5906" width="13.375" style="753" customWidth="1"/>
    <col min="5907" max="5907" width="0.75" style="753" customWidth="1"/>
    <col min="5908" max="5908" width="6.375" style="753" customWidth="1"/>
    <col min="5909" max="5909" width="1.625" style="753" customWidth="1"/>
    <col min="5910" max="5910" width="6.75" style="753" customWidth="1"/>
    <col min="5911" max="5911" width="1.5" style="753" customWidth="1"/>
    <col min="5912" max="5912" width="10.125" style="753" customWidth="1"/>
    <col min="5913" max="5913" width="1.5" style="753" customWidth="1"/>
    <col min="5914" max="5914" width="20.875" style="753" customWidth="1"/>
    <col min="5915" max="6144" width="11" style="753"/>
    <col min="6145" max="6145" width="18.125" style="753" customWidth="1"/>
    <col min="6146" max="6146" width="5.25" style="753" customWidth="1"/>
    <col min="6147" max="6147" width="2.25" style="753" customWidth="1"/>
    <col min="6148" max="6148" width="6.375" style="753" customWidth="1"/>
    <col min="6149" max="6149" width="2" style="753" customWidth="1"/>
    <col min="6150" max="6150" width="14.875" style="753" customWidth="1"/>
    <col min="6151" max="6151" width="1.375" style="753" customWidth="1"/>
    <col min="6152" max="6152" width="5.625" style="753" customWidth="1"/>
    <col min="6153" max="6153" width="1.375" style="753" customWidth="1"/>
    <col min="6154" max="6154" width="6.375" style="753" customWidth="1"/>
    <col min="6155" max="6155" width="2" style="753" customWidth="1"/>
    <col min="6156" max="6156" width="13.25" style="753" customWidth="1"/>
    <col min="6157" max="6157" width="1.125" style="753" customWidth="1"/>
    <col min="6158" max="6158" width="5.625" style="753" customWidth="1"/>
    <col min="6159" max="6159" width="1.5" style="753" customWidth="1"/>
    <col min="6160" max="6160" width="6.875" style="753" customWidth="1"/>
    <col min="6161" max="6161" width="0.75" style="753" customWidth="1"/>
    <col min="6162" max="6162" width="13.375" style="753" customWidth="1"/>
    <col min="6163" max="6163" width="0.75" style="753" customWidth="1"/>
    <col min="6164" max="6164" width="6.375" style="753" customWidth="1"/>
    <col min="6165" max="6165" width="1.625" style="753" customWidth="1"/>
    <col min="6166" max="6166" width="6.75" style="753" customWidth="1"/>
    <col min="6167" max="6167" width="1.5" style="753" customWidth="1"/>
    <col min="6168" max="6168" width="10.125" style="753" customWidth="1"/>
    <col min="6169" max="6169" width="1.5" style="753" customWidth="1"/>
    <col min="6170" max="6170" width="20.875" style="753" customWidth="1"/>
    <col min="6171" max="6400" width="11" style="753"/>
    <col min="6401" max="6401" width="18.125" style="753" customWidth="1"/>
    <col min="6402" max="6402" width="5.25" style="753" customWidth="1"/>
    <col min="6403" max="6403" width="2.25" style="753" customWidth="1"/>
    <col min="6404" max="6404" width="6.375" style="753" customWidth="1"/>
    <col min="6405" max="6405" width="2" style="753" customWidth="1"/>
    <col min="6406" max="6406" width="14.875" style="753" customWidth="1"/>
    <col min="6407" max="6407" width="1.375" style="753" customWidth="1"/>
    <col min="6408" max="6408" width="5.625" style="753" customWidth="1"/>
    <col min="6409" max="6409" width="1.375" style="753" customWidth="1"/>
    <col min="6410" max="6410" width="6.375" style="753" customWidth="1"/>
    <col min="6411" max="6411" width="2" style="753" customWidth="1"/>
    <col min="6412" max="6412" width="13.25" style="753" customWidth="1"/>
    <col min="6413" max="6413" width="1.125" style="753" customWidth="1"/>
    <col min="6414" max="6414" width="5.625" style="753" customWidth="1"/>
    <col min="6415" max="6415" width="1.5" style="753" customWidth="1"/>
    <col min="6416" max="6416" width="6.875" style="753" customWidth="1"/>
    <col min="6417" max="6417" width="0.75" style="753" customWidth="1"/>
    <col min="6418" max="6418" width="13.375" style="753" customWidth="1"/>
    <col min="6419" max="6419" width="0.75" style="753" customWidth="1"/>
    <col min="6420" max="6420" width="6.375" style="753" customWidth="1"/>
    <col min="6421" max="6421" width="1.625" style="753" customWidth="1"/>
    <col min="6422" max="6422" width="6.75" style="753" customWidth="1"/>
    <col min="6423" max="6423" width="1.5" style="753" customWidth="1"/>
    <col min="6424" max="6424" width="10.125" style="753" customWidth="1"/>
    <col min="6425" max="6425" width="1.5" style="753" customWidth="1"/>
    <col min="6426" max="6426" width="20.875" style="753" customWidth="1"/>
    <col min="6427" max="6656" width="11" style="753"/>
    <col min="6657" max="6657" width="18.125" style="753" customWidth="1"/>
    <col min="6658" max="6658" width="5.25" style="753" customWidth="1"/>
    <col min="6659" max="6659" width="2.25" style="753" customWidth="1"/>
    <col min="6660" max="6660" width="6.375" style="753" customWidth="1"/>
    <col min="6661" max="6661" width="2" style="753" customWidth="1"/>
    <col min="6662" max="6662" width="14.875" style="753" customWidth="1"/>
    <col min="6663" max="6663" width="1.375" style="753" customWidth="1"/>
    <col min="6664" max="6664" width="5.625" style="753" customWidth="1"/>
    <col min="6665" max="6665" width="1.375" style="753" customWidth="1"/>
    <col min="6666" max="6666" width="6.375" style="753" customWidth="1"/>
    <col min="6667" max="6667" width="2" style="753" customWidth="1"/>
    <col min="6668" max="6668" width="13.25" style="753" customWidth="1"/>
    <col min="6669" max="6669" width="1.125" style="753" customWidth="1"/>
    <col min="6670" max="6670" width="5.625" style="753" customWidth="1"/>
    <col min="6671" max="6671" width="1.5" style="753" customWidth="1"/>
    <col min="6672" max="6672" width="6.875" style="753" customWidth="1"/>
    <col min="6673" max="6673" width="0.75" style="753" customWidth="1"/>
    <col min="6674" max="6674" width="13.375" style="753" customWidth="1"/>
    <col min="6675" max="6675" width="0.75" style="753" customWidth="1"/>
    <col min="6676" max="6676" width="6.375" style="753" customWidth="1"/>
    <col min="6677" max="6677" width="1.625" style="753" customWidth="1"/>
    <col min="6678" max="6678" width="6.75" style="753" customWidth="1"/>
    <col min="6679" max="6679" width="1.5" style="753" customWidth="1"/>
    <col min="6680" max="6680" width="10.125" style="753" customWidth="1"/>
    <col min="6681" max="6681" width="1.5" style="753" customWidth="1"/>
    <col min="6682" max="6682" width="20.875" style="753" customWidth="1"/>
    <col min="6683" max="6912" width="11" style="753"/>
    <col min="6913" max="6913" width="18.125" style="753" customWidth="1"/>
    <col min="6914" max="6914" width="5.25" style="753" customWidth="1"/>
    <col min="6915" max="6915" width="2.25" style="753" customWidth="1"/>
    <col min="6916" max="6916" width="6.375" style="753" customWidth="1"/>
    <col min="6917" max="6917" width="2" style="753" customWidth="1"/>
    <col min="6918" max="6918" width="14.875" style="753" customWidth="1"/>
    <col min="6919" max="6919" width="1.375" style="753" customWidth="1"/>
    <col min="6920" max="6920" width="5.625" style="753" customWidth="1"/>
    <col min="6921" max="6921" width="1.375" style="753" customWidth="1"/>
    <col min="6922" max="6922" width="6.375" style="753" customWidth="1"/>
    <col min="6923" max="6923" width="2" style="753" customWidth="1"/>
    <col min="6924" max="6924" width="13.25" style="753" customWidth="1"/>
    <col min="6925" max="6925" width="1.125" style="753" customWidth="1"/>
    <col min="6926" max="6926" width="5.625" style="753" customWidth="1"/>
    <col min="6927" max="6927" width="1.5" style="753" customWidth="1"/>
    <col min="6928" max="6928" width="6.875" style="753" customWidth="1"/>
    <col min="6929" max="6929" width="0.75" style="753" customWidth="1"/>
    <col min="6930" max="6930" width="13.375" style="753" customWidth="1"/>
    <col min="6931" max="6931" width="0.75" style="753" customWidth="1"/>
    <col min="6932" max="6932" width="6.375" style="753" customWidth="1"/>
    <col min="6933" max="6933" width="1.625" style="753" customWidth="1"/>
    <col min="6934" max="6934" width="6.75" style="753" customWidth="1"/>
    <col min="6935" max="6935" width="1.5" style="753" customWidth="1"/>
    <col min="6936" max="6936" width="10.125" style="753" customWidth="1"/>
    <col min="6937" max="6937" width="1.5" style="753" customWidth="1"/>
    <col min="6938" max="6938" width="20.875" style="753" customWidth="1"/>
    <col min="6939" max="7168" width="11" style="753"/>
    <col min="7169" max="7169" width="18.125" style="753" customWidth="1"/>
    <col min="7170" max="7170" width="5.25" style="753" customWidth="1"/>
    <col min="7171" max="7171" width="2.25" style="753" customWidth="1"/>
    <col min="7172" max="7172" width="6.375" style="753" customWidth="1"/>
    <col min="7173" max="7173" width="2" style="753" customWidth="1"/>
    <col min="7174" max="7174" width="14.875" style="753" customWidth="1"/>
    <col min="7175" max="7175" width="1.375" style="753" customWidth="1"/>
    <col min="7176" max="7176" width="5.625" style="753" customWidth="1"/>
    <col min="7177" max="7177" width="1.375" style="753" customWidth="1"/>
    <col min="7178" max="7178" width="6.375" style="753" customWidth="1"/>
    <col min="7179" max="7179" width="2" style="753" customWidth="1"/>
    <col min="7180" max="7180" width="13.25" style="753" customWidth="1"/>
    <col min="7181" max="7181" width="1.125" style="753" customWidth="1"/>
    <col min="7182" max="7182" width="5.625" style="753" customWidth="1"/>
    <col min="7183" max="7183" width="1.5" style="753" customWidth="1"/>
    <col min="7184" max="7184" width="6.875" style="753" customWidth="1"/>
    <col min="7185" max="7185" width="0.75" style="753" customWidth="1"/>
    <col min="7186" max="7186" width="13.375" style="753" customWidth="1"/>
    <col min="7187" max="7187" width="0.75" style="753" customWidth="1"/>
    <col min="7188" max="7188" width="6.375" style="753" customWidth="1"/>
    <col min="7189" max="7189" width="1.625" style="753" customWidth="1"/>
    <col min="7190" max="7190" width="6.75" style="753" customWidth="1"/>
    <col min="7191" max="7191" width="1.5" style="753" customWidth="1"/>
    <col min="7192" max="7192" width="10.125" style="753" customWidth="1"/>
    <col min="7193" max="7193" width="1.5" style="753" customWidth="1"/>
    <col min="7194" max="7194" width="20.875" style="753" customWidth="1"/>
    <col min="7195" max="7424" width="11" style="753"/>
    <col min="7425" max="7425" width="18.125" style="753" customWidth="1"/>
    <col min="7426" max="7426" width="5.25" style="753" customWidth="1"/>
    <col min="7427" max="7427" width="2.25" style="753" customWidth="1"/>
    <col min="7428" max="7428" width="6.375" style="753" customWidth="1"/>
    <col min="7429" max="7429" width="2" style="753" customWidth="1"/>
    <col min="7430" max="7430" width="14.875" style="753" customWidth="1"/>
    <col min="7431" max="7431" width="1.375" style="753" customWidth="1"/>
    <col min="7432" max="7432" width="5.625" style="753" customWidth="1"/>
    <col min="7433" max="7433" width="1.375" style="753" customWidth="1"/>
    <col min="7434" max="7434" width="6.375" style="753" customWidth="1"/>
    <col min="7435" max="7435" width="2" style="753" customWidth="1"/>
    <col min="7436" max="7436" width="13.25" style="753" customWidth="1"/>
    <col min="7437" max="7437" width="1.125" style="753" customWidth="1"/>
    <col min="7438" max="7438" width="5.625" style="753" customWidth="1"/>
    <col min="7439" max="7439" width="1.5" style="753" customWidth="1"/>
    <col min="7440" max="7440" width="6.875" style="753" customWidth="1"/>
    <col min="7441" max="7441" width="0.75" style="753" customWidth="1"/>
    <col min="7442" max="7442" width="13.375" style="753" customWidth="1"/>
    <col min="7443" max="7443" width="0.75" style="753" customWidth="1"/>
    <col min="7444" max="7444" width="6.375" style="753" customWidth="1"/>
    <col min="7445" max="7445" width="1.625" style="753" customWidth="1"/>
    <col min="7446" max="7446" width="6.75" style="753" customWidth="1"/>
    <col min="7447" max="7447" width="1.5" style="753" customWidth="1"/>
    <col min="7448" max="7448" width="10.125" style="753" customWidth="1"/>
    <col min="7449" max="7449" width="1.5" style="753" customWidth="1"/>
    <col min="7450" max="7450" width="20.875" style="753" customWidth="1"/>
    <col min="7451" max="7680" width="11" style="753"/>
    <col min="7681" max="7681" width="18.125" style="753" customWidth="1"/>
    <col min="7682" max="7682" width="5.25" style="753" customWidth="1"/>
    <col min="7683" max="7683" width="2.25" style="753" customWidth="1"/>
    <col min="7684" max="7684" width="6.375" style="753" customWidth="1"/>
    <col min="7685" max="7685" width="2" style="753" customWidth="1"/>
    <col min="7686" max="7686" width="14.875" style="753" customWidth="1"/>
    <col min="7687" max="7687" width="1.375" style="753" customWidth="1"/>
    <col min="7688" max="7688" width="5.625" style="753" customWidth="1"/>
    <col min="7689" max="7689" width="1.375" style="753" customWidth="1"/>
    <col min="7690" max="7690" width="6.375" style="753" customWidth="1"/>
    <col min="7691" max="7691" width="2" style="753" customWidth="1"/>
    <col min="7692" max="7692" width="13.25" style="753" customWidth="1"/>
    <col min="7693" max="7693" width="1.125" style="753" customWidth="1"/>
    <col min="7694" max="7694" width="5.625" style="753" customWidth="1"/>
    <col min="7695" max="7695" width="1.5" style="753" customWidth="1"/>
    <col min="7696" max="7696" width="6.875" style="753" customWidth="1"/>
    <col min="7697" max="7697" width="0.75" style="753" customWidth="1"/>
    <col min="7698" max="7698" width="13.375" style="753" customWidth="1"/>
    <col min="7699" max="7699" width="0.75" style="753" customWidth="1"/>
    <col min="7700" max="7700" width="6.375" style="753" customWidth="1"/>
    <col min="7701" max="7701" width="1.625" style="753" customWidth="1"/>
    <col min="7702" max="7702" width="6.75" style="753" customWidth="1"/>
    <col min="7703" max="7703" width="1.5" style="753" customWidth="1"/>
    <col min="7704" max="7704" width="10.125" style="753" customWidth="1"/>
    <col min="7705" max="7705" width="1.5" style="753" customWidth="1"/>
    <col min="7706" max="7706" width="20.875" style="753" customWidth="1"/>
    <col min="7707" max="7936" width="11" style="753"/>
    <col min="7937" max="7937" width="18.125" style="753" customWidth="1"/>
    <col min="7938" max="7938" width="5.25" style="753" customWidth="1"/>
    <col min="7939" max="7939" width="2.25" style="753" customWidth="1"/>
    <col min="7940" max="7940" width="6.375" style="753" customWidth="1"/>
    <col min="7941" max="7941" width="2" style="753" customWidth="1"/>
    <col min="7942" max="7942" width="14.875" style="753" customWidth="1"/>
    <col min="7943" max="7943" width="1.375" style="753" customWidth="1"/>
    <col min="7944" max="7944" width="5.625" style="753" customWidth="1"/>
    <col min="7945" max="7945" width="1.375" style="753" customWidth="1"/>
    <col min="7946" max="7946" width="6.375" style="753" customWidth="1"/>
    <col min="7947" max="7947" width="2" style="753" customWidth="1"/>
    <col min="7948" max="7948" width="13.25" style="753" customWidth="1"/>
    <col min="7949" max="7949" width="1.125" style="753" customWidth="1"/>
    <col min="7950" max="7950" width="5.625" style="753" customWidth="1"/>
    <col min="7951" max="7951" width="1.5" style="753" customWidth="1"/>
    <col min="7952" max="7952" width="6.875" style="753" customWidth="1"/>
    <col min="7953" max="7953" width="0.75" style="753" customWidth="1"/>
    <col min="7954" max="7954" width="13.375" style="753" customWidth="1"/>
    <col min="7955" max="7955" width="0.75" style="753" customWidth="1"/>
    <col min="7956" max="7956" width="6.375" style="753" customWidth="1"/>
    <col min="7957" max="7957" width="1.625" style="753" customWidth="1"/>
    <col min="7958" max="7958" width="6.75" style="753" customWidth="1"/>
    <col min="7959" max="7959" width="1.5" style="753" customWidth="1"/>
    <col min="7960" max="7960" width="10.125" style="753" customWidth="1"/>
    <col min="7961" max="7961" width="1.5" style="753" customWidth="1"/>
    <col min="7962" max="7962" width="20.875" style="753" customWidth="1"/>
    <col min="7963" max="8192" width="11" style="753"/>
    <col min="8193" max="8193" width="18.125" style="753" customWidth="1"/>
    <col min="8194" max="8194" width="5.25" style="753" customWidth="1"/>
    <col min="8195" max="8195" width="2.25" style="753" customWidth="1"/>
    <col min="8196" max="8196" width="6.375" style="753" customWidth="1"/>
    <col min="8197" max="8197" width="2" style="753" customWidth="1"/>
    <col min="8198" max="8198" width="14.875" style="753" customWidth="1"/>
    <col min="8199" max="8199" width="1.375" style="753" customWidth="1"/>
    <col min="8200" max="8200" width="5.625" style="753" customWidth="1"/>
    <col min="8201" max="8201" width="1.375" style="753" customWidth="1"/>
    <col min="8202" max="8202" width="6.375" style="753" customWidth="1"/>
    <col min="8203" max="8203" width="2" style="753" customWidth="1"/>
    <col min="8204" max="8204" width="13.25" style="753" customWidth="1"/>
    <col min="8205" max="8205" width="1.125" style="753" customWidth="1"/>
    <col min="8206" max="8206" width="5.625" style="753" customWidth="1"/>
    <col min="8207" max="8207" width="1.5" style="753" customWidth="1"/>
    <col min="8208" max="8208" width="6.875" style="753" customWidth="1"/>
    <col min="8209" max="8209" width="0.75" style="753" customWidth="1"/>
    <col min="8210" max="8210" width="13.375" style="753" customWidth="1"/>
    <col min="8211" max="8211" width="0.75" style="753" customWidth="1"/>
    <col min="8212" max="8212" width="6.375" style="753" customWidth="1"/>
    <col min="8213" max="8213" width="1.625" style="753" customWidth="1"/>
    <col min="8214" max="8214" width="6.75" style="753" customWidth="1"/>
    <col min="8215" max="8215" width="1.5" style="753" customWidth="1"/>
    <col min="8216" max="8216" width="10.125" style="753" customWidth="1"/>
    <col min="8217" max="8217" width="1.5" style="753" customWidth="1"/>
    <col min="8218" max="8218" width="20.875" style="753" customWidth="1"/>
    <col min="8219" max="8448" width="11" style="753"/>
    <col min="8449" max="8449" width="18.125" style="753" customWidth="1"/>
    <col min="8450" max="8450" width="5.25" style="753" customWidth="1"/>
    <col min="8451" max="8451" width="2.25" style="753" customWidth="1"/>
    <col min="8452" max="8452" width="6.375" style="753" customWidth="1"/>
    <col min="8453" max="8453" width="2" style="753" customWidth="1"/>
    <col min="8454" max="8454" width="14.875" style="753" customWidth="1"/>
    <col min="8455" max="8455" width="1.375" style="753" customWidth="1"/>
    <col min="8456" max="8456" width="5.625" style="753" customWidth="1"/>
    <col min="8457" max="8457" width="1.375" style="753" customWidth="1"/>
    <col min="8458" max="8458" width="6.375" style="753" customWidth="1"/>
    <col min="8459" max="8459" width="2" style="753" customWidth="1"/>
    <col min="8460" max="8460" width="13.25" style="753" customWidth="1"/>
    <col min="8461" max="8461" width="1.125" style="753" customWidth="1"/>
    <col min="8462" max="8462" width="5.625" style="753" customWidth="1"/>
    <col min="8463" max="8463" width="1.5" style="753" customWidth="1"/>
    <col min="8464" max="8464" width="6.875" style="753" customWidth="1"/>
    <col min="8465" max="8465" width="0.75" style="753" customWidth="1"/>
    <col min="8466" max="8466" width="13.375" style="753" customWidth="1"/>
    <col min="8467" max="8467" width="0.75" style="753" customWidth="1"/>
    <col min="8468" max="8468" width="6.375" style="753" customWidth="1"/>
    <col min="8469" max="8469" width="1.625" style="753" customWidth="1"/>
    <col min="8470" max="8470" width="6.75" style="753" customWidth="1"/>
    <col min="8471" max="8471" width="1.5" style="753" customWidth="1"/>
    <col min="8472" max="8472" width="10.125" style="753" customWidth="1"/>
    <col min="8473" max="8473" width="1.5" style="753" customWidth="1"/>
    <col min="8474" max="8474" width="20.875" style="753" customWidth="1"/>
    <col min="8475" max="8704" width="11" style="753"/>
    <col min="8705" max="8705" width="18.125" style="753" customWidth="1"/>
    <col min="8706" max="8706" width="5.25" style="753" customWidth="1"/>
    <col min="8707" max="8707" width="2.25" style="753" customWidth="1"/>
    <col min="8708" max="8708" width="6.375" style="753" customWidth="1"/>
    <col min="8709" max="8709" width="2" style="753" customWidth="1"/>
    <col min="8710" max="8710" width="14.875" style="753" customWidth="1"/>
    <col min="8711" max="8711" width="1.375" style="753" customWidth="1"/>
    <col min="8712" max="8712" width="5.625" style="753" customWidth="1"/>
    <col min="8713" max="8713" width="1.375" style="753" customWidth="1"/>
    <col min="8714" max="8714" width="6.375" style="753" customWidth="1"/>
    <col min="8715" max="8715" width="2" style="753" customWidth="1"/>
    <col min="8716" max="8716" width="13.25" style="753" customWidth="1"/>
    <col min="8717" max="8717" width="1.125" style="753" customWidth="1"/>
    <col min="8718" max="8718" width="5.625" style="753" customWidth="1"/>
    <col min="8719" max="8719" width="1.5" style="753" customWidth="1"/>
    <col min="8720" max="8720" width="6.875" style="753" customWidth="1"/>
    <col min="8721" max="8721" width="0.75" style="753" customWidth="1"/>
    <col min="8722" max="8722" width="13.375" style="753" customWidth="1"/>
    <col min="8723" max="8723" width="0.75" style="753" customWidth="1"/>
    <col min="8724" max="8724" width="6.375" style="753" customWidth="1"/>
    <col min="8725" max="8725" width="1.625" style="753" customWidth="1"/>
    <col min="8726" max="8726" width="6.75" style="753" customWidth="1"/>
    <col min="8727" max="8727" width="1.5" style="753" customWidth="1"/>
    <col min="8728" max="8728" width="10.125" style="753" customWidth="1"/>
    <col min="8729" max="8729" width="1.5" style="753" customWidth="1"/>
    <col min="8730" max="8730" width="20.875" style="753" customWidth="1"/>
    <col min="8731" max="8960" width="11" style="753"/>
    <col min="8961" max="8961" width="18.125" style="753" customWidth="1"/>
    <col min="8962" max="8962" width="5.25" style="753" customWidth="1"/>
    <col min="8963" max="8963" width="2.25" style="753" customWidth="1"/>
    <col min="8964" max="8964" width="6.375" style="753" customWidth="1"/>
    <col min="8965" max="8965" width="2" style="753" customWidth="1"/>
    <col min="8966" max="8966" width="14.875" style="753" customWidth="1"/>
    <col min="8967" max="8967" width="1.375" style="753" customWidth="1"/>
    <col min="8968" max="8968" width="5.625" style="753" customWidth="1"/>
    <col min="8969" max="8969" width="1.375" style="753" customWidth="1"/>
    <col min="8970" max="8970" width="6.375" style="753" customWidth="1"/>
    <col min="8971" max="8971" width="2" style="753" customWidth="1"/>
    <col min="8972" max="8972" width="13.25" style="753" customWidth="1"/>
    <col min="8973" max="8973" width="1.125" style="753" customWidth="1"/>
    <col min="8974" max="8974" width="5.625" style="753" customWidth="1"/>
    <col min="8975" max="8975" width="1.5" style="753" customWidth="1"/>
    <col min="8976" max="8976" width="6.875" style="753" customWidth="1"/>
    <col min="8977" max="8977" width="0.75" style="753" customWidth="1"/>
    <col min="8978" max="8978" width="13.375" style="753" customWidth="1"/>
    <col min="8979" max="8979" width="0.75" style="753" customWidth="1"/>
    <col min="8980" max="8980" width="6.375" style="753" customWidth="1"/>
    <col min="8981" max="8981" width="1.625" style="753" customWidth="1"/>
    <col min="8982" max="8982" width="6.75" style="753" customWidth="1"/>
    <col min="8983" max="8983" width="1.5" style="753" customWidth="1"/>
    <col min="8984" max="8984" width="10.125" style="753" customWidth="1"/>
    <col min="8985" max="8985" width="1.5" style="753" customWidth="1"/>
    <col min="8986" max="8986" width="20.875" style="753" customWidth="1"/>
    <col min="8987" max="9216" width="11" style="753"/>
    <col min="9217" max="9217" width="18.125" style="753" customWidth="1"/>
    <col min="9218" max="9218" width="5.25" style="753" customWidth="1"/>
    <col min="9219" max="9219" width="2.25" style="753" customWidth="1"/>
    <col min="9220" max="9220" width="6.375" style="753" customWidth="1"/>
    <col min="9221" max="9221" width="2" style="753" customWidth="1"/>
    <col min="9222" max="9222" width="14.875" style="753" customWidth="1"/>
    <col min="9223" max="9223" width="1.375" style="753" customWidth="1"/>
    <col min="9224" max="9224" width="5.625" style="753" customWidth="1"/>
    <col min="9225" max="9225" width="1.375" style="753" customWidth="1"/>
    <col min="9226" max="9226" width="6.375" style="753" customWidth="1"/>
    <col min="9227" max="9227" width="2" style="753" customWidth="1"/>
    <col min="9228" max="9228" width="13.25" style="753" customWidth="1"/>
    <col min="9229" max="9229" width="1.125" style="753" customWidth="1"/>
    <col min="9230" max="9230" width="5.625" style="753" customWidth="1"/>
    <col min="9231" max="9231" width="1.5" style="753" customWidth="1"/>
    <col min="9232" max="9232" width="6.875" style="753" customWidth="1"/>
    <col min="9233" max="9233" width="0.75" style="753" customWidth="1"/>
    <col min="9234" max="9234" width="13.375" style="753" customWidth="1"/>
    <col min="9235" max="9235" width="0.75" style="753" customWidth="1"/>
    <col min="9236" max="9236" width="6.375" style="753" customWidth="1"/>
    <col min="9237" max="9237" width="1.625" style="753" customWidth="1"/>
    <col min="9238" max="9238" width="6.75" style="753" customWidth="1"/>
    <col min="9239" max="9239" width="1.5" style="753" customWidth="1"/>
    <col min="9240" max="9240" width="10.125" style="753" customWidth="1"/>
    <col min="9241" max="9241" width="1.5" style="753" customWidth="1"/>
    <col min="9242" max="9242" width="20.875" style="753" customWidth="1"/>
    <col min="9243" max="9472" width="11" style="753"/>
    <col min="9473" max="9473" width="18.125" style="753" customWidth="1"/>
    <col min="9474" max="9474" width="5.25" style="753" customWidth="1"/>
    <col min="9475" max="9475" width="2.25" style="753" customWidth="1"/>
    <col min="9476" max="9476" width="6.375" style="753" customWidth="1"/>
    <col min="9477" max="9477" width="2" style="753" customWidth="1"/>
    <col min="9478" max="9478" width="14.875" style="753" customWidth="1"/>
    <col min="9479" max="9479" width="1.375" style="753" customWidth="1"/>
    <col min="9480" max="9480" width="5.625" style="753" customWidth="1"/>
    <col min="9481" max="9481" width="1.375" style="753" customWidth="1"/>
    <col min="9482" max="9482" width="6.375" style="753" customWidth="1"/>
    <col min="9483" max="9483" width="2" style="753" customWidth="1"/>
    <col min="9484" max="9484" width="13.25" style="753" customWidth="1"/>
    <col min="9485" max="9485" width="1.125" style="753" customWidth="1"/>
    <col min="9486" max="9486" width="5.625" style="753" customWidth="1"/>
    <col min="9487" max="9487" width="1.5" style="753" customWidth="1"/>
    <col min="9488" max="9488" width="6.875" style="753" customWidth="1"/>
    <col min="9489" max="9489" width="0.75" style="753" customWidth="1"/>
    <col min="9490" max="9490" width="13.375" style="753" customWidth="1"/>
    <col min="9491" max="9491" width="0.75" style="753" customWidth="1"/>
    <col min="9492" max="9492" width="6.375" style="753" customWidth="1"/>
    <col min="9493" max="9493" width="1.625" style="753" customWidth="1"/>
    <col min="9494" max="9494" width="6.75" style="753" customWidth="1"/>
    <col min="9495" max="9495" width="1.5" style="753" customWidth="1"/>
    <col min="9496" max="9496" width="10.125" style="753" customWidth="1"/>
    <col min="9497" max="9497" width="1.5" style="753" customWidth="1"/>
    <col min="9498" max="9498" width="20.875" style="753" customWidth="1"/>
    <col min="9499" max="9728" width="11" style="753"/>
    <col min="9729" max="9729" width="18.125" style="753" customWidth="1"/>
    <col min="9730" max="9730" width="5.25" style="753" customWidth="1"/>
    <col min="9731" max="9731" width="2.25" style="753" customWidth="1"/>
    <col min="9732" max="9732" width="6.375" style="753" customWidth="1"/>
    <col min="9733" max="9733" width="2" style="753" customWidth="1"/>
    <col min="9734" max="9734" width="14.875" style="753" customWidth="1"/>
    <col min="9735" max="9735" width="1.375" style="753" customWidth="1"/>
    <col min="9736" max="9736" width="5.625" style="753" customWidth="1"/>
    <col min="9737" max="9737" width="1.375" style="753" customWidth="1"/>
    <col min="9738" max="9738" width="6.375" style="753" customWidth="1"/>
    <col min="9739" max="9739" width="2" style="753" customWidth="1"/>
    <col min="9740" max="9740" width="13.25" style="753" customWidth="1"/>
    <col min="9741" max="9741" width="1.125" style="753" customWidth="1"/>
    <col min="9742" max="9742" width="5.625" style="753" customWidth="1"/>
    <col min="9743" max="9743" width="1.5" style="753" customWidth="1"/>
    <col min="9744" max="9744" width="6.875" style="753" customWidth="1"/>
    <col min="9745" max="9745" width="0.75" style="753" customWidth="1"/>
    <col min="9746" max="9746" width="13.375" style="753" customWidth="1"/>
    <col min="9747" max="9747" width="0.75" style="753" customWidth="1"/>
    <col min="9748" max="9748" width="6.375" style="753" customWidth="1"/>
    <col min="9749" max="9749" width="1.625" style="753" customWidth="1"/>
    <col min="9750" max="9750" width="6.75" style="753" customWidth="1"/>
    <col min="9751" max="9751" width="1.5" style="753" customWidth="1"/>
    <col min="9752" max="9752" width="10.125" style="753" customWidth="1"/>
    <col min="9753" max="9753" width="1.5" style="753" customWidth="1"/>
    <col min="9754" max="9754" width="20.875" style="753" customWidth="1"/>
    <col min="9755" max="9984" width="11" style="753"/>
    <col min="9985" max="9985" width="18.125" style="753" customWidth="1"/>
    <col min="9986" max="9986" width="5.25" style="753" customWidth="1"/>
    <col min="9987" max="9987" width="2.25" style="753" customWidth="1"/>
    <col min="9988" max="9988" width="6.375" style="753" customWidth="1"/>
    <col min="9989" max="9989" width="2" style="753" customWidth="1"/>
    <col min="9990" max="9990" width="14.875" style="753" customWidth="1"/>
    <col min="9991" max="9991" width="1.375" style="753" customWidth="1"/>
    <col min="9992" max="9992" width="5.625" style="753" customWidth="1"/>
    <col min="9993" max="9993" width="1.375" style="753" customWidth="1"/>
    <col min="9994" max="9994" width="6.375" style="753" customWidth="1"/>
    <col min="9995" max="9995" width="2" style="753" customWidth="1"/>
    <col min="9996" max="9996" width="13.25" style="753" customWidth="1"/>
    <col min="9997" max="9997" width="1.125" style="753" customWidth="1"/>
    <col min="9998" max="9998" width="5.625" style="753" customWidth="1"/>
    <col min="9999" max="9999" width="1.5" style="753" customWidth="1"/>
    <col min="10000" max="10000" width="6.875" style="753" customWidth="1"/>
    <col min="10001" max="10001" width="0.75" style="753" customWidth="1"/>
    <col min="10002" max="10002" width="13.375" style="753" customWidth="1"/>
    <col min="10003" max="10003" width="0.75" style="753" customWidth="1"/>
    <col min="10004" max="10004" width="6.375" style="753" customWidth="1"/>
    <col min="10005" max="10005" width="1.625" style="753" customWidth="1"/>
    <col min="10006" max="10006" width="6.75" style="753" customWidth="1"/>
    <col min="10007" max="10007" width="1.5" style="753" customWidth="1"/>
    <col min="10008" max="10008" width="10.125" style="753" customWidth="1"/>
    <col min="10009" max="10009" width="1.5" style="753" customWidth="1"/>
    <col min="10010" max="10010" width="20.875" style="753" customWidth="1"/>
    <col min="10011" max="10240" width="11" style="753"/>
    <col min="10241" max="10241" width="18.125" style="753" customWidth="1"/>
    <col min="10242" max="10242" width="5.25" style="753" customWidth="1"/>
    <col min="10243" max="10243" width="2.25" style="753" customWidth="1"/>
    <col min="10244" max="10244" width="6.375" style="753" customWidth="1"/>
    <col min="10245" max="10245" width="2" style="753" customWidth="1"/>
    <col min="10246" max="10246" width="14.875" style="753" customWidth="1"/>
    <col min="10247" max="10247" width="1.375" style="753" customWidth="1"/>
    <col min="10248" max="10248" width="5.625" style="753" customWidth="1"/>
    <col min="10249" max="10249" width="1.375" style="753" customWidth="1"/>
    <col min="10250" max="10250" width="6.375" style="753" customWidth="1"/>
    <col min="10251" max="10251" width="2" style="753" customWidth="1"/>
    <col min="10252" max="10252" width="13.25" style="753" customWidth="1"/>
    <col min="10253" max="10253" width="1.125" style="753" customWidth="1"/>
    <col min="10254" max="10254" width="5.625" style="753" customWidth="1"/>
    <col min="10255" max="10255" width="1.5" style="753" customWidth="1"/>
    <col min="10256" max="10256" width="6.875" style="753" customWidth="1"/>
    <col min="10257" max="10257" width="0.75" style="753" customWidth="1"/>
    <col min="10258" max="10258" width="13.375" style="753" customWidth="1"/>
    <col min="10259" max="10259" width="0.75" style="753" customWidth="1"/>
    <col min="10260" max="10260" width="6.375" style="753" customWidth="1"/>
    <col min="10261" max="10261" width="1.625" style="753" customWidth="1"/>
    <col min="10262" max="10262" width="6.75" style="753" customWidth="1"/>
    <col min="10263" max="10263" width="1.5" style="753" customWidth="1"/>
    <col min="10264" max="10264" width="10.125" style="753" customWidth="1"/>
    <col min="10265" max="10265" width="1.5" style="753" customWidth="1"/>
    <col min="10266" max="10266" width="20.875" style="753" customWidth="1"/>
    <col min="10267" max="10496" width="11" style="753"/>
    <col min="10497" max="10497" width="18.125" style="753" customWidth="1"/>
    <col min="10498" max="10498" width="5.25" style="753" customWidth="1"/>
    <col min="10499" max="10499" width="2.25" style="753" customWidth="1"/>
    <col min="10500" max="10500" width="6.375" style="753" customWidth="1"/>
    <col min="10501" max="10501" width="2" style="753" customWidth="1"/>
    <col min="10502" max="10502" width="14.875" style="753" customWidth="1"/>
    <col min="10503" max="10503" width="1.375" style="753" customWidth="1"/>
    <col min="10504" max="10504" width="5.625" style="753" customWidth="1"/>
    <col min="10505" max="10505" width="1.375" style="753" customWidth="1"/>
    <col min="10506" max="10506" width="6.375" style="753" customWidth="1"/>
    <col min="10507" max="10507" width="2" style="753" customWidth="1"/>
    <col min="10508" max="10508" width="13.25" style="753" customWidth="1"/>
    <col min="10509" max="10509" width="1.125" style="753" customWidth="1"/>
    <col min="10510" max="10510" width="5.625" style="753" customWidth="1"/>
    <col min="10511" max="10511" width="1.5" style="753" customWidth="1"/>
    <col min="10512" max="10512" width="6.875" style="753" customWidth="1"/>
    <col min="10513" max="10513" width="0.75" style="753" customWidth="1"/>
    <col min="10514" max="10514" width="13.375" style="753" customWidth="1"/>
    <col min="10515" max="10515" width="0.75" style="753" customWidth="1"/>
    <col min="10516" max="10516" width="6.375" style="753" customWidth="1"/>
    <col min="10517" max="10517" width="1.625" style="753" customWidth="1"/>
    <col min="10518" max="10518" width="6.75" style="753" customWidth="1"/>
    <col min="10519" max="10519" width="1.5" style="753" customWidth="1"/>
    <col min="10520" max="10520" width="10.125" style="753" customWidth="1"/>
    <col min="10521" max="10521" width="1.5" style="753" customWidth="1"/>
    <col min="10522" max="10522" width="20.875" style="753" customWidth="1"/>
    <col min="10523" max="10752" width="11" style="753"/>
    <col min="10753" max="10753" width="18.125" style="753" customWidth="1"/>
    <col min="10754" max="10754" width="5.25" style="753" customWidth="1"/>
    <col min="10755" max="10755" width="2.25" style="753" customWidth="1"/>
    <col min="10756" max="10756" width="6.375" style="753" customWidth="1"/>
    <col min="10757" max="10757" width="2" style="753" customWidth="1"/>
    <col min="10758" max="10758" width="14.875" style="753" customWidth="1"/>
    <col min="10759" max="10759" width="1.375" style="753" customWidth="1"/>
    <col min="10760" max="10760" width="5.625" style="753" customWidth="1"/>
    <col min="10761" max="10761" width="1.375" style="753" customWidth="1"/>
    <col min="10762" max="10762" width="6.375" style="753" customWidth="1"/>
    <col min="10763" max="10763" width="2" style="753" customWidth="1"/>
    <col min="10764" max="10764" width="13.25" style="753" customWidth="1"/>
    <col min="10765" max="10765" width="1.125" style="753" customWidth="1"/>
    <col min="10766" max="10766" width="5.625" style="753" customWidth="1"/>
    <col min="10767" max="10767" width="1.5" style="753" customWidth="1"/>
    <col min="10768" max="10768" width="6.875" style="753" customWidth="1"/>
    <col min="10769" max="10769" width="0.75" style="753" customWidth="1"/>
    <col min="10770" max="10770" width="13.375" style="753" customWidth="1"/>
    <col min="10771" max="10771" width="0.75" style="753" customWidth="1"/>
    <col min="10772" max="10772" width="6.375" style="753" customWidth="1"/>
    <col min="10773" max="10773" width="1.625" style="753" customWidth="1"/>
    <col min="10774" max="10774" width="6.75" style="753" customWidth="1"/>
    <col min="10775" max="10775" width="1.5" style="753" customWidth="1"/>
    <col min="10776" max="10776" width="10.125" style="753" customWidth="1"/>
    <col min="10777" max="10777" width="1.5" style="753" customWidth="1"/>
    <col min="10778" max="10778" width="20.875" style="753" customWidth="1"/>
    <col min="10779" max="11008" width="11" style="753"/>
    <col min="11009" max="11009" width="18.125" style="753" customWidth="1"/>
    <col min="11010" max="11010" width="5.25" style="753" customWidth="1"/>
    <col min="11011" max="11011" width="2.25" style="753" customWidth="1"/>
    <col min="11012" max="11012" width="6.375" style="753" customWidth="1"/>
    <col min="11013" max="11013" width="2" style="753" customWidth="1"/>
    <col min="11014" max="11014" width="14.875" style="753" customWidth="1"/>
    <col min="11015" max="11015" width="1.375" style="753" customWidth="1"/>
    <col min="11016" max="11016" width="5.625" style="753" customWidth="1"/>
    <col min="11017" max="11017" width="1.375" style="753" customWidth="1"/>
    <col min="11018" max="11018" width="6.375" style="753" customWidth="1"/>
    <col min="11019" max="11019" width="2" style="753" customWidth="1"/>
    <col min="11020" max="11020" width="13.25" style="753" customWidth="1"/>
    <col min="11021" max="11021" width="1.125" style="753" customWidth="1"/>
    <col min="11022" max="11022" width="5.625" style="753" customWidth="1"/>
    <col min="11023" max="11023" width="1.5" style="753" customWidth="1"/>
    <col min="11024" max="11024" width="6.875" style="753" customWidth="1"/>
    <col min="11025" max="11025" width="0.75" style="753" customWidth="1"/>
    <col min="11026" max="11026" width="13.375" style="753" customWidth="1"/>
    <col min="11027" max="11027" width="0.75" style="753" customWidth="1"/>
    <col min="11028" max="11028" width="6.375" style="753" customWidth="1"/>
    <col min="11029" max="11029" width="1.625" style="753" customWidth="1"/>
    <col min="11030" max="11030" width="6.75" style="753" customWidth="1"/>
    <col min="11031" max="11031" width="1.5" style="753" customWidth="1"/>
    <col min="11032" max="11032" width="10.125" style="753" customWidth="1"/>
    <col min="11033" max="11033" width="1.5" style="753" customWidth="1"/>
    <col min="11034" max="11034" width="20.875" style="753" customWidth="1"/>
    <col min="11035" max="11264" width="11" style="753"/>
    <col min="11265" max="11265" width="18.125" style="753" customWidth="1"/>
    <col min="11266" max="11266" width="5.25" style="753" customWidth="1"/>
    <col min="11267" max="11267" width="2.25" style="753" customWidth="1"/>
    <col min="11268" max="11268" width="6.375" style="753" customWidth="1"/>
    <col min="11269" max="11269" width="2" style="753" customWidth="1"/>
    <col min="11270" max="11270" width="14.875" style="753" customWidth="1"/>
    <col min="11271" max="11271" width="1.375" style="753" customWidth="1"/>
    <col min="11272" max="11272" width="5.625" style="753" customWidth="1"/>
    <col min="11273" max="11273" width="1.375" style="753" customWidth="1"/>
    <col min="11274" max="11274" width="6.375" style="753" customWidth="1"/>
    <col min="11275" max="11275" width="2" style="753" customWidth="1"/>
    <col min="11276" max="11276" width="13.25" style="753" customWidth="1"/>
    <col min="11277" max="11277" width="1.125" style="753" customWidth="1"/>
    <col min="11278" max="11278" width="5.625" style="753" customWidth="1"/>
    <col min="11279" max="11279" width="1.5" style="753" customWidth="1"/>
    <col min="11280" max="11280" width="6.875" style="753" customWidth="1"/>
    <col min="11281" max="11281" width="0.75" style="753" customWidth="1"/>
    <col min="11282" max="11282" width="13.375" style="753" customWidth="1"/>
    <col min="11283" max="11283" width="0.75" style="753" customWidth="1"/>
    <col min="11284" max="11284" width="6.375" style="753" customWidth="1"/>
    <col min="11285" max="11285" width="1.625" style="753" customWidth="1"/>
    <col min="11286" max="11286" width="6.75" style="753" customWidth="1"/>
    <col min="11287" max="11287" width="1.5" style="753" customWidth="1"/>
    <col min="11288" max="11288" width="10.125" style="753" customWidth="1"/>
    <col min="11289" max="11289" width="1.5" style="753" customWidth="1"/>
    <col min="11290" max="11290" width="20.875" style="753" customWidth="1"/>
    <col min="11291" max="11520" width="11" style="753"/>
    <col min="11521" max="11521" width="18.125" style="753" customWidth="1"/>
    <col min="11522" max="11522" width="5.25" style="753" customWidth="1"/>
    <col min="11523" max="11523" width="2.25" style="753" customWidth="1"/>
    <col min="11524" max="11524" width="6.375" style="753" customWidth="1"/>
    <col min="11525" max="11525" width="2" style="753" customWidth="1"/>
    <col min="11526" max="11526" width="14.875" style="753" customWidth="1"/>
    <col min="11527" max="11527" width="1.375" style="753" customWidth="1"/>
    <col min="11528" max="11528" width="5.625" style="753" customWidth="1"/>
    <col min="11529" max="11529" width="1.375" style="753" customWidth="1"/>
    <col min="11530" max="11530" width="6.375" style="753" customWidth="1"/>
    <col min="11531" max="11531" width="2" style="753" customWidth="1"/>
    <col min="11532" max="11532" width="13.25" style="753" customWidth="1"/>
    <col min="11533" max="11533" width="1.125" style="753" customWidth="1"/>
    <col min="11534" max="11534" width="5.625" style="753" customWidth="1"/>
    <col min="11535" max="11535" width="1.5" style="753" customWidth="1"/>
    <col min="11536" max="11536" width="6.875" style="753" customWidth="1"/>
    <col min="11537" max="11537" width="0.75" style="753" customWidth="1"/>
    <col min="11538" max="11538" width="13.375" style="753" customWidth="1"/>
    <col min="11539" max="11539" width="0.75" style="753" customWidth="1"/>
    <col min="11540" max="11540" width="6.375" style="753" customWidth="1"/>
    <col min="11541" max="11541" width="1.625" style="753" customWidth="1"/>
    <col min="11542" max="11542" width="6.75" style="753" customWidth="1"/>
    <col min="11543" max="11543" width="1.5" style="753" customWidth="1"/>
    <col min="11544" max="11544" width="10.125" style="753" customWidth="1"/>
    <col min="11545" max="11545" width="1.5" style="753" customWidth="1"/>
    <col min="11546" max="11546" width="20.875" style="753" customWidth="1"/>
    <col min="11547" max="11776" width="11" style="753"/>
    <col min="11777" max="11777" width="18.125" style="753" customWidth="1"/>
    <col min="11778" max="11778" width="5.25" style="753" customWidth="1"/>
    <col min="11779" max="11779" width="2.25" style="753" customWidth="1"/>
    <col min="11780" max="11780" width="6.375" style="753" customWidth="1"/>
    <col min="11781" max="11781" width="2" style="753" customWidth="1"/>
    <col min="11782" max="11782" width="14.875" style="753" customWidth="1"/>
    <col min="11783" max="11783" width="1.375" style="753" customWidth="1"/>
    <col min="11784" max="11784" width="5.625" style="753" customWidth="1"/>
    <col min="11785" max="11785" width="1.375" style="753" customWidth="1"/>
    <col min="11786" max="11786" width="6.375" style="753" customWidth="1"/>
    <col min="11787" max="11787" width="2" style="753" customWidth="1"/>
    <col min="11788" max="11788" width="13.25" style="753" customWidth="1"/>
    <col min="11789" max="11789" width="1.125" style="753" customWidth="1"/>
    <col min="11790" max="11790" width="5.625" style="753" customWidth="1"/>
    <col min="11791" max="11791" width="1.5" style="753" customWidth="1"/>
    <col min="11792" max="11792" width="6.875" style="753" customWidth="1"/>
    <col min="11793" max="11793" width="0.75" style="753" customWidth="1"/>
    <col min="11794" max="11794" width="13.375" style="753" customWidth="1"/>
    <col min="11795" max="11795" width="0.75" style="753" customWidth="1"/>
    <col min="11796" max="11796" width="6.375" style="753" customWidth="1"/>
    <col min="11797" max="11797" width="1.625" style="753" customWidth="1"/>
    <col min="11798" max="11798" width="6.75" style="753" customWidth="1"/>
    <col min="11799" max="11799" width="1.5" style="753" customWidth="1"/>
    <col min="11800" max="11800" width="10.125" style="753" customWidth="1"/>
    <col min="11801" max="11801" width="1.5" style="753" customWidth="1"/>
    <col min="11802" max="11802" width="20.875" style="753" customWidth="1"/>
    <col min="11803" max="12032" width="11" style="753"/>
    <col min="12033" max="12033" width="18.125" style="753" customWidth="1"/>
    <col min="12034" max="12034" width="5.25" style="753" customWidth="1"/>
    <col min="12035" max="12035" width="2.25" style="753" customWidth="1"/>
    <col min="12036" max="12036" width="6.375" style="753" customWidth="1"/>
    <col min="12037" max="12037" width="2" style="753" customWidth="1"/>
    <col min="12038" max="12038" width="14.875" style="753" customWidth="1"/>
    <col min="12039" max="12039" width="1.375" style="753" customWidth="1"/>
    <col min="12040" max="12040" width="5.625" style="753" customWidth="1"/>
    <col min="12041" max="12041" width="1.375" style="753" customWidth="1"/>
    <col min="12042" max="12042" width="6.375" style="753" customWidth="1"/>
    <col min="12043" max="12043" width="2" style="753" customWidth="1"/>
    <col min="12044" max="12044" width="13.25" style="753" customWidth="1"/>
    <col min="12045" max="12045" width="1.125" style="753" customWidth="1"/>
    <col min="12046" max="12046" width="5.625" style="753" customWidth="1"/>
    <col min="12047" max="12047" width="1.5" style="753" customWidth="1"/>
    <col min="12048" max="12048" width="6.875" style="753" customWidth="1"/>
    <col min="12049" max="12049" width="0.75" style="753" customWidth="1"/>
    <col min="12050" max="12050" width="13.375" style="753" customWidth="1"/>
    <col min="12051" max="12051" width="0.75" style="753" customWidth="1"/>
    <col min="12052" max="12052" width="6.375" style="753" customWidth="1"/>
    <col min="12053" max="12053" width="1.625" style="753" customWidth="1"/>
    <col min="12054" max="12054" width="6.75" style="753" customWidth="1"/>
    <col min="12055" max="12055" width="1.5" style="753" customWidth="1"/>
    <col min="12056" max="12056" width="10.125" style="753" customWidth="1"/>
    <col min="12057" max="12057" width="1.5" style="753" customWidth="1"/>
    <col min="12058" max="12058" width="20.875" style="753" customWidth="1"/>
    <col min="12059" max="12288" width="11" style="753"/>
    <col min="12289" max="12289" width="18.125" style="753" customWidth="1"/>
    <col min="12290" max="12290" width="5.25" style="753" customWidth="1"/>
    <col min="12291" max="12291" width="2.25" style="753" customWidth="1"/>
    <col min="12292" max="12292" width="6.375" style="753" customWidth="1"/>
    <col min="12293" max="12293" width="2" style="753" customWidth="1"/>
    <col min="12294" max="12294" width="14.875" style="753" customWidth="1"/>
    <col min="12295" max="12295" width="1.375" style="753" customWidth="1"/>
    <col min="12296" max="12296" width="5.625" style="753" customWidth="1"/>
    <col min="12297" max="12297" width="1.375" style="753" customWidth="1"/>
    <col min="12298" max="12298" width="6.375" style="753" customWidth="1"/>
    <col min="12299" max="12299" width="2" style="753" customWidth="1"/>
    <col min="12300" max="12300" width="13.25" style="753" customWidth="1"/>
    <col min="12301" max="12301" width="1.125" style="753" customWidth="1"/>
    <col min="12302" max="12302" width="5.625" style="753" customWidth="1"/>
    <col min="12303" max="12303" width="1.5" style="753" customWidth="1"/>
    <col min="12304" max="12304" width="6.875" style="753" customWidth="1"/>
    <col min="12305" max="12305" width="0.75" style="753" customWidth="1"/>
    <col min="12306" max="12306" width="13.375" style="753" customWidth="1"/>
    <col min="12307" max="12307" width="0.75" style="753" customWidth="1"/>
    <col min="12308" max="12308" width="6.375" style="753" customWidth="1"/>
    <col min="12309" max="12309" width="1.625" style="753" customWidth="1"/>
    <col min="12310" max="12310" width="6.75" style="753" customWidth="1"/>
    <col min="12311" max="12311" width="1.5" style="753" customWidth="1"/>
    <col min="12312" max="12312" width="10.125" style="753" customWidth="1"/>
    <col min="12313" max="12313" width="1.5" style="753" customWidth="1"/>
    <col min="12314" max="12314" width="20.875" style="753" customWidth="1"/>
    <col min="12315" max="12544" width="11" style="753"/>
    <col min="12545" max="12545" width="18.125" style="753" customWidth="1"/>
    <col min="12546" max="12546" width="5.25" style="753" customWidth="1"/>
    <col min="12547" max="12547" width="2.25" style="753" customWidth="1"/>
    <col min="12548" max="12548" width="6.375" style="753" customWidth="1"/>
    <col min="12549" max="12549" width="2" style="753" customWidth="1"/>
    <col min="12550" max="12550" width="14.875" style="753" customWidth="1"/>
    <col min="12551" max="12551" width="1.375" style="753" customWidth="1"/>
    <col min="12552" max="12552" width="5.625" style="753" customWidth="1"/>
    <col min="12553" max="12553" width="1.375" style="753" customWidth="1"/>
    <col min="12554" max="12554" width="6.375" style="753" customWidth="1"/>
    <col min="12555" max="12555" width="2" style="753" customWidth="1"/>
    <col min="12556" max="12556" width="13.25" style="753" customWidth="1"/>
    <col min="12557" max="12557" width="1.125" style="753" customWidth="1"/>
    <col min="12558" max="12558" width="5.625" style="753" customWidth="1"/>
    <col min="12559" max="12559" width="1.5" style="753" customWidth="1"/>
    <col min="12560" max="12560" width="6.875" style="753" customWidth="1"/>
    <col min="12561" max="12561" width="0.75" style="753" customWidth="1"/>
    <col min="12562" max="12562" width="13.375" style="753" customWidth="1"/>
    <col min="12563" max="12563" width="0.75" style="753" customWidth="1"/>
    <col min="12564" max="12564" width="6.375" style="753" customWidth="1"/>
    <col min="12565" max="12565" width="1.625" style="753" customWidth="1"/>
    <col min="12566" max="12566" width="6.75" style="753" customWidth="1"/>
    <col min="12567" max="12567" width="1.5" style="753" customWidth="1"/>
    <col min="12568" max="12568" width="10.125" style="753" customWidth="1"/>
    <col min="12569" max="12569" width="1.5" style="753" customWidth="1"/>
    <col min="12570" max="12570" width="20.875" style="753" customWidth="1"/>
    <col min="12571" max="12800" width="11" style="753"/>
    <col min="12801" max="12801" width="18.125" style="753" customWidth="1"/>
    <col min="12802" max="12802" width="5.25" style="753" customWidth="1"/>
    <col min="12803" max="12803" width="2.25" style="753" customWidth="1"/>
    <col min="12804" max="12804" width="6.375" style="753" customWidth="1"/>
    <col min="12805" max="12805" width="2" style="753" customWidth="1"/>
    <col min="12806" max="12806" width="14.875" style="753" customWidth="1"/>
    <col min="12807" max="12807" width="1.375" style="753" customWidth="1"/>
    <col min="12808" max="12808" width="5.625" style="753" customWidth="1"/>
    <col min="12809" max="12809" width="1.375" style="753" customWidth="1"/>
    <col min="12810" max="12810" width="6.375" style="753" customWidth="1"/>
    <col min="12811" max="12811" width="2" style="753" customWidth="1"/>
    <col min="12812" max="12812" width="13.25" style="753" customWidth="1"/>
    <col min="12813" max="12813" width="1.125" style="753" customWidth="1"/>
    <col min="12814" max="12814" width="5.625" style="753" customWidth="1"/>
    <col min="12815" max="12815" width="1.5" style="753" customWidth="1"/>
    <col min="12816" max="12816" width="6.875" style="753" customWidth="1"/>
    <col min="12817" max="12817" width="0.75" style="753" customWidth="1"/>
    <col min="12818" max="12818" width="13.375" style="753" customWidth="1"/>
    <col min="12819" max="12819" width="0.75" style="753" customWidth="1"/>
    <col min="12820" max="12820" width="6.375" style="753" customWidth="1"/>
    <col min="12821" max="12821" width="1.625" style="753" customWidth="1"/>
    <col min="12822" max="12822" width="6.75" style="753" customWidth="1"/>
    <col min="12823" max="12823" width="1.5" style="753" customWidth="1"/>
    <col min="12824" max="12824" width="10.125" style="753" customWidth="1"/>
    <col min="12825" max="12825" width="1.5" style="753" customWidth="1"/>
    <col min="12826" max="12826" width="20.875" style="753" customWidth="1"/>
    <col min="12827" max="13056" width="11" style="753"/>
    <col min="13057" max="13057" width="18.125" style="753" customWidth="1"/>
    <col min="13058" max="13058" width="5.25" style="753" customWidth="1"/>
    <col min="13059" max="13059" width="2.25" style="753" customWidth="1"/>
    <col min="13060" max="13060" width="6.375" style="753" customWidth="1"/>
    <col min="13061" max="13061" width="2" style="753" customWidth="1"/>
    <col min="13062" max="13062" width="14.875" style="753" customWidth="1"/>
    <col min="13063" max="13063" width="1.375" style="753" customWidth="1"/>
    <col min="13064" max="13064" width="5.625" style="753" customWidth="1"/>
    <col min="13065" max="13065" width="1.375" style="753" customWidth="1"/>
    <col min="13066" max="13066" width="6.375" style="753" customWidth="1"/>
    <col min="13067" max="13067" width="2" style="753" customWidth="1"/>
    <col min="13068" max="13068" width="13.25" style="753" customWidth="1"/>
    <col min="13069" max="13069" width="1.125" style="753" customWidth="1"/>
    <col min="13070" max="13070" width="5.625" style="753" customWidth="1"/>
    <col min="13071" max="13071" width="1.5" style="753" customWidth="1"/>
    <col min="13072" max="13072" width="6.875" style="753" customWidth="1"/>
    <col min="13073" max="13073" width="0.75" style="753" customWidth="1"/>
    <col min="13074" max="13074" width="13.375" style="753" customWidth="1"/>
    <col min="13075" max="13075" width="0.75" style="753" customWidth="1"/>
    <col min="13076" max="13076" width="6.375" style="753" customWidth="1"/>
    <col min="13077" max="13077" width="1.625" style="753" customWidth="1"/>
    <col min="13078" max="13078" width="6.75" style="753" customWidth="1"/>
    <col min="13079" max="13079" width="1.5" style="753" customWidth="1"/>
    <col min="13080" max="13080" width="10.125" style="753" customWidth="1"/>
    <col min="13081" max="13081" width="1.5" style="753" customWidth="1"/>
    <col min="13082" max="13082" width="20.875" style="753" customWidth="1"/>
    <col min="13083" max="13312" width="11" style="753"/>
    <col min="13313" max="13313" width="18.125" style="753" customWidth="1"/>
    <col min="13314" max="13314" width="5.25" style="753" customWidth="1"/>
    <col min="13315" max="13315" width="2.25" style="753" customWidth="1"/>
    <col min="13316" max="13316" width="6.375" style="753" customWidth="1"/>
    <col min="13317" max="13317" width="2" style="753" customWidth="1"/>
    <col min="13318" max="13318" width="14.875" style="753" customWidth="1"/>
    <col min="13319" max="13319" width="1.375" style="753" customWidth="1"/>
    <col min="13320" max="13320" width="5.625" style="753" customWidth="1"/>
    <col min="13321" max="13321" width="1.375" style="753" customWidth="1"/>
    <col min="13322" max="13322" width="6.375" style="753" customWidth="1"/>
    <col min="13323" max="13323" width="2" style="753" customWidth="1"/>
    <col min="13324" max="13324" width="13.25" style="753" customWidth="1"/>
    <col min="13325" max="13325" width="1.125" style="753" customWidth="1"/>
    <col min="13326" max="13326" width="5.625" style="753" customWidth="1"/>
    <col min="13327" max="13327" width="1.5" style="753" customWidth="1"/>
    <col min="13328" max="13328" width="6.875" style="753" customWidth="1"/>
    <col min="13329" max="13329" width="0.75" style="753" customWidth="1"/>
    <col min="13330" max="13330" width="13.375" style="753" customWidth="1"/>
    <col min="13331" max="13331" width="0.75" style="753" customWidth="1"/>
    <col min="13332" max="13332" width="6.375" style="753" customWidth="1"/>
    <col min="13333" max="13333" width="1.625" style="753" customWidth="1"/>
    <col min="13334" max="13334" width="6.75" style="753" customWidth="1"/>
    <col min="13335" max="13335" width="1.5" style="753" customWidth="1"/>
    <col min="13336" max="13336" width="10.125" style="753" customWidth="1"/>
    <col min="13337" max="13337" width="1.5" style="753" customWidth="1"/>
    <col min="13338" max="13338" width="20.875" style="753" customWidth="1"/>
    <col min="13339" max="13568" width="11" style="753"/>
    <col min="13569" max="13569" width="18.125" style="753" customWidth="1"/>
    <col min="13570" max="13570" width="5.25" style="753" customWidth="1"/>
    <col min="13571" max="13571" width="2.25" style="753" customWidth="1"/>
    <col min="13572" max="13572" width="6.375" style="753" customWidth="1"/>
    <col min="13573" max="13573" width="2" style="753" customWidth="1"/>
    <col min="13574" max="13574" width="14.875" style="753" customWidth="1"/>
    <col min="13575" max="13575" width="1.375" style="753" customWidth="1"/>
    <col min="13576" max="13576" width="5.625" style="753" customWidth="1"/>
    <col min="13577" max="13577" width="1.375" style="753" customWidth="1"/>
    <col min="13578" max="13578" width="6.375" style="753" customWidth="1"/>
    <col min="13579" max="13579" width="2" style="753" customWidth="1"/>
    <col min="13580" max="13580" width="13.25" style="753" customWidth="1"/>
    <col min="13581" max="13581" width="1.125" style="753" customWidth="1"/>
    <col min="13582" max="13582" width="5.625" style="753" customWidth="1"/>
    <col min="13583" max="13583" width="1.5" style="753" customWidth="1"/>
    <col min="13584" max="13584" width="6.875" style="753" customWidth="1"/>
    <col min="13585" max="13585" width="0.75" style="753" customWidth="1"/>
    <col min="13586" max="13586" width="13.375" style="753" customWidth="1"/>
    <col min="13587" max="13587" width="0.75" style="753" customWidth="1"/>
    <col min="13588" max="13588" width="6.375" style="753" customWidth="1"/>
    <col min="13589" max="13589" width="1.625" style="753" customWidth="1"/>
    <col min="13590" max="13590" width="6.75" style="753" customWidth="1"/>
    <col min="13591" max="13591" width="1.5" style="753" customWidth="1"/>
    <col min="13592" max="13592" width="10.125" style="753" customWidth="1"/>
    <col min="13593" max="13593" width="1.5" style="753" customWidth="1"/>
    <col min="13594" max="13594" width="20.875" style="753" customWidth="1"/>
    <col min="13595" max="13824" width="11" style="753"/>
    <col min="13825" max="13825" width="18.125" style="753" customWidth="1"/>
    <col min="13826" max="13826" width="5.25" style="753" customWidth="1"/>
    <col min="13827" max="13827" width="2.25" style="753" customWidth="1"/>
    <col min="13828" max="13828" width="6.375" style="753" customWidth="1"/>
    <col min="13829" max="13829" width="2" style="753" customWidth="1"/>
    <col min="13830" max="13830" width="14.875" style="753" customWidth="1"/>
    <col min="13831" max="13831" width="1.375" style="753" customWidth="1"/>
    <col min="13832" max="13832" width="5.625" style="753" customWidth="1"/>
    <col min="13833" max="13833" width="1.375" style="753" customWidth="1"/>
    <col min="13834" max="13834" width="6.375" style="753" customWidth="1"/>
    <col min="13835" max="13835" width="2" style="753" customWidth="1"/>
    <col min="13836" max="13836" width="13.25" style="753" customWidth="1"/>
    <col min="13837" max="13837" width="1.125" style="753" customWidth="1"/>
    <col min="13838" max="13838" width="5.625" style="753" customWidth="1"/>
    <col min="13839" max="13839" width="1.5" style="753" customWidth="1"/>
    <col min="13840" max="13840" width="6.875" style="753" customWidth="1"/>
    <col min="13841" max="13841" width="0.75" style="753" customWidth="1"/>
    <col min="13842" max="13842" width="13.375" style="753" customWidth="1"/>
    <col min="13843" max="13843" width="0.75" style="753" customWidth="1"/>
    <col min="13844" max="13844" width="6.375" style="753" customWidth="1"/>
    <col min="13845" max="13845" width="1.625" style="753" customWidth="1"/>
    <col min="13846" max="13846" width="6.75" style="753" customWidth="1"/>
    <col min="13847" max="13847" width="1.5" style="753" customWidth="1"/>
    <col min="13848" max="13848" width="10.125" style="753" customWidth="1"/>
    <col min="13849" max="13849" width="1.5" style="753" customWidth="1"/>
    <col min="13850" max="13850" width="20.875" style="753" customWidth="1"/>
    <col min="13851" max="14080" width="11" style="753"/>
    <col min="14081" max="14081" width="18.125" style="753" customWidth="1"/>
    <col min="14082" max="14082" width="5.25" style="753" customWidth="1"/>
    <col min="14083" max="14083" width="2.25" style="753" customWidth="1"/>
    <col min="14084" max="14084" width="6.375" style="753" customWidth="1"/>
    <col min="14085" max="14085" width="2" style="753" customWidth="1"/>
    <col min="14086" max="14086" width="14.875" style="753" customWidth="1"/>
    <col min="14087" max="14087" width="1.375" style="753" customWidth="1"/>
    <col min="14088" max="14088" width="5.625" style="753" customWidth="1"/>
    <col min="14089" max="14089" width="1.375" style="753" customWidth="1"/>
    <col min="14090" max="14090" width="6.375" style="753" customWidth="1"/>
    <col min="14091" max="14091" width="2" style="753" customWidth="1"/>
    <col min="14092" max="14092" width="13.25" style="753" customWidth="1"/>
    <col min="14093" max="14093" width="1.125" style="753" customWidth="1"/>
    <col min="14094" max="14094" width="5.625" style="753" customWidth="1"/>
    <col min="14095" max="14095" width="1.5" style="753" customWidth="1"/>
    <col min="14096" max="14096" width="6.875" style="753" customWidth="1"/>
    <col min="14097" max="14097" width="0.75" style="753" customWidth="1"/>
    <col min="14098" max="14098" width="13.375" style="753" customWidth="1"/>
    <col min="14099" max="14099" width="0.75" style="753" customWidth="1"/>
    <col min="14100" max="14100" width="6.375" style="753" customWidth="1"/>
    <col min="14101" max="14101" width="1.625" style="753" customWidth="1"/>
    <col min="14102" max="14102" width="6.75" style="753" customWidth="1"/>
    <col min="14103" max="14103" width="1.5" style="753" customWidth="1"/>
    <col min="14104" max="14104" width="10.125" style="753" customWidth="1"/>
    <col min="14105" max="14105" width="1.5" style="753" customWidth="1"/>
    <col min="14106" max="14106" width="20.875" style="753" customWidth="1"/>
    <col min="14107" max="14336" width="11" style="753"/>
    <col min="14337" max="14337" width="18.125" style="753" customWidth="1"/>
    <col min="14338" max="14338" width="5.25" style="753" customWidth="1"/>
    <col min="14339" max="14339" width="2.25" style="753" customWidth="1"/>
    <col min="14340" max="14340" width="6.375" style="753" customWidth="1"/>
    <col min="14341" max="14341" width="2" style="753" customWidth="1"/>
    <col min="14342" max="14342" width="14.875" style="753" customWidth="1"/>
    <col min="14343" max="14343" width="1.375" style="753" customWidth="1"/>
    <col min="14344" max="14344" width="5.625" style="753" customWidth="1"/>
    <col min="14345" max="14345" width="1.375" style="753" customWidth="1"/>
    <col min="14346" max="14346" width="6.375" style="753" customWidth="1"/>
    <col min="14347" max="14347" width="2" style="753" customWidth="1"/>
    <col min="14348" max="14348" width="13.25" style="753" customWidth="1"/>
    <col min="14349" max="14349" width="1.125" style="753" customWidth="1"/>
    <col min="14350" max="14350" width="5.625" style="753" customWidth="1"/>
    <col min="14351" max="14351" width="1.5" style="753" customWidth="1"/>
    <col min="14352" max="14352" width="6.875" style="753" customWidth="1"/>
    <col min="14353" max="14353" width="0.75" style="753" customWidth="1"/>
    <col min="14354" max="14354" width="13.375" style="753" customWidth="1"/>
    <col min="14355" max="14355" width="0.75" style="753" customWidth="1"/>
    <col min="14356" max="14356" width="6.375" style="753" customWidth="1"/>
    <col min="14357" max="14357" width="1.625" style="753" customWidth="1"/>
    <col min="14358" max="14358" width="6.75" style="753" customWidth="1"/>
    <col min="14359" max="14359" width="1.5" style="753" customWidth="1"/>
    <col min="14360" max="14360" width="10.125" style="753" customWidth="1"/>
    <col min="14361" max="14361" width="1.5" style="753" customWidth="1"/>
    <col min="14362" max="14362" width="20.875" style="753" customWidth="1"/>
    <col min="14363" max="14592" width="11" style="753"/>
    <col min="14593" max="14593" width="18.125" style="753" customWidth="1"/>
    <col min="14594" max="14594" width="5.25" style="753" customWidth="1"/>
    <col min="14595" max="14595" width="2.25" style="753" customWidth="1"/>
    <col min="14596" max="14596" width="6.375" style="753" customWidth="1"/>
    <col min="14597" max="14597" width="2" style="753" customWidth="1"/>
    <col min="14598" max="14598" width="14.875" style="753" customWidth="1"/>
    <col min="14599" max="14599" width="1.375" style="753" customWidth="1"/>
    <col min="14600" max="14600" width="5.625" style="753" customWidth="1"/>
    <col min="14601" max="14601" width="1.375" style="753" customWidth="1"/>
    <col min="14602" max="14602" width="6.375" style="753" customWidth="1"/>
    <col min="14603" max="14603" width="2" style="753" customWidth="1"/>
    <col min="14604" max="14604" width="13.25" style="753" customWidth="1"/>
    <col min="14605" max="14605" width="1.125" style="753" customWidth="1"/>
    <col min="14606" max="14606" width="5.625" style="753" customWidth="1"/>
    <col min="14607" max="14607" width="1.5" style="753" customWidth="1"/>
    <col min="14608" max="14608" width="6.875" style="753" customWidth="1"/>
    <col min="14609" max="14609" width="0.75" style="753" customWidth="1"/>
    <col min="14610" max="14610" width="13.375" style="753" customWidth="1"/>
    <col min="14611" max="14611" width="0.75" style="753" customWidth="1"/>
    <col min="14612" max="14612" width="6.375" style="753" customWidth="1"/>
    <col min="14613" max="14613" width="1.625" style="753" customWidth="1"/>
    <col min="14614" max="14614" width="6.75" style="753" customWidth="1"/>
    <col min="14615" max="14615" width="1.5" style="753" customWidth="1"/>
    <col min="14616" max="14616" width="10.125" style="753" customWidth="1"/>
    <col min="14617" max="14617" width="1.5" style="753" customWidth="1"/>
    <col min="14618" max="14618" width="20.875" style="753" customWidth="1"/>
    <col min="14619" max="14848" width="11" style="753"/>
    <col min="14849" max="14849" width="18.125" style="753" customWidth="1"/>
    <col min="14850" max="14850" width="5.25" style="753" customWidth="1"/>
    <col min="14851" max="14851" width="2.25" style="753" customWidth="1"/>
    <col min="14852" max="14852" width="6.375" style="753" customWidth="1"/>
    <col min="14853" max="14853" width="2" style="753" customWidth="1"/>
    <col min="14854" max="14854" width="14.875" style="753" customWidth="1"/>
    <col min="14855" max="14855" width="1.375" style="753" customWidth="1"/>
    <col min="14856" max="14856" width="5.625" style="753" customWidth="1"/>
    <col min="14857" max="14857" width="1.375" style="753" customWidth="1"/>
    <col min="14858" max="14858" width="6.375" style="753" customWidth="1"/>
    <col min="14859" max="14859" width="2" style="753" customWidth="1"/>
    <col min="14860" max="14860" width="13.25" style="753" customWidth="1"/>
    <col min="14861" max="14861" width="1.125" style="753" customWidth="1"/>
    <col min="14862" max="14862" width="5.625" style="753" customWidth="1"/>
    <col min="14863" max="14863" width="1.5" style="753" customWidth="1"/>
    <col min="14864" max="14864" width="6.875" style="753" customWidth="1"/>
    <col min="14865" max="14865" width="0.75" style="753" customWidth="1"/>
    <col min="14866" max="14866" width="13.375" style="753" customWidth="1"/>
    <col min="14867" max="14867" width="0.75" style="753" customWidth="1"/>
    <col min="14868" max="14868" width="6.375" style="753" customWidth="1"/>
    <col min="14869" max="14869" width="1.625" style="753" customWidth="1"/>
    <col min="14870" max="14870" width="6.75" style="753" customWidth="1"/>
    <col min="14871" max="14871" width="1.5" style="753" customWidth="1"/>
    <col min="14872" max="14872" width="10.125" style="753" customWidth="1"/>
    <col min="14873" max="14873" width="1.5" style="753" customWidth="1"/>
    <col min="14874" max="14874" width="20.875" style="753" customWidth="1"/>
    <col min="14875" max="15104" width="11" style="753"/>
    <col min="15105" max="15105" width="18.125" style="753" customWidth="1"/>
    <col min="15106" max="15106" width="5.25" style="753" customWidth="1"/>
    <col min="15107" max="15107" width="2.25" style="753" customWidth="1"/>
    <col min="15108" max="15108" width="6.375" style="753" customWidth="1"/>
    <col min="15109" max="15109" width="2" style="753" customWidth="1"/>
    <col min="15110" max="15110" width="14.875" style="753" customWidth="1"/>
    <col min="15111" max="15111" width="1.375" style="753" customWidth="1"/>
    <col min="15112" max="15112" width="5.625" style="753" customWidth="1"/>
    <col min="15113" max="15113" width="1.375" style="753" customWidth="1"/>
    <col min="15114" max="15114" width="6.375" style="753" customWidth="1"/>
    <col min="15115" max="15115" width="2" style="753" customWidth="1"/>
    <col min="15116" max="15116" width="13.25" style="753" customWidth="1"/>
    <col min="15117" max="15117" width="1.125" style="753" customWidth="1"/>
    <col min="15118" max="15118" width="5.625" style="753" customWidth="1"/>
    <col min="15119" max="15119" width="1.5" style="753" customWidth="1"/>
    <col min="15120" max="15120" width="6.875" style="753" customWidth="1"/>
    <col min="15121" max="15121" width="0.75" style="753" customWidth="1"/>
    <col min="15122" max="15122" width="13.375" style="753" customWidth="1"/>
    <col min="15123" max="15123" width="0.75" style="753" customWidth="1"/>
    <col min="15124" max="15124" width="6.375" style="753" customWidth="1"/>
    <col min="15125" max="15125" width="1.625" style="753" customWidth="1"/>
    <col min="15126" max="15126" width="6.75" style="753" customWidth="1"/>
    <col min="15127" max="15127" width="1.5" style="753" customWidth="1"/>
    <col min="15128" max="15128" width="10.125" style="753" customWidth="1"/>
    <col min="15129" max="15129" width="1.5" style="753" customWidth="1"/>
    <col min="15130" max="15130" width="20.875" style="753" customWidth="1"/>
    <col min="15131" max="15360" width="11" style="753"/>
    <col min="15361" max="15361" width="18.125" style="753" customWidth="1"/>
    <col min="15362" max="15362" width="5.25" style="753" customWidth="1"/>
    <col min="15363" max="15363" width="2.25" style="753" customWidth="1"/>
    <col min="15364" max="15364" width="6.375" style="753" customWidth="1"/>
    <col min="15365" max="15365" width="2" style="753" customWidth="1"/>
    <col min="15366" max="15366" width="14.875" style="753" customWidth="1"/>
    <col min="15367" max="15367" width="1.375" style="753" customWidth="1"/>
    <col min="15368" max="15368" width="5.625" style="753" customWidth="1"/>
    <col min="15369" max="15369" width="1.375" style="753" customWidth="1"/>
    <col min="15370" max="15370" width="6.375" style="753" customWidth="1"/>
    <col min="15371" max="15371" width="2" style="753" customWidth="1"/>
    <col min="15372" max="15372" width="13.25" style="753" customWidth="1"/>
    <col min="15373" max="15373" width="1.125" style="753" customWidth="1"/>
    <col min="15374" max="15374" width="5.625" style="753" customWidth="1"/>
    <col min="15375" max="15375" width="1.5" style="753" customWidth="1"/>
    <col min="15376" max="15376" width="6.875" style="753" customWidth="1"/>
    <col min="15377" max="15377" width="0.75" style="753" customWidth="1"/>
    <col min="15378" max="15378" width="13.375" style="753" customWidth="1"/>
    <col min="15379" max="15379" width="0.75" style="753" customWidth="1"/>
    <col min="15380" max="15380" width="6.375" style="753" customWidth="1"/>
    <col min="15381" max="15381" width="1.625" style="753" customWidth="1"/>
    <col min="15382" max="15382" width="6.75" style="753" customWidth="1"/>
    <col min="15383" max="15383" width="1.5" style="753" customWidth="1"/>
    <col min="15384" max="15384" width="10.125" style="753" customWidth="1"/>
    <col min="15385" max="15385" width="1.5" style="753" customWidth="1"/>
    <col min="15386" max="15386" width="20.875" style="753" customWidth="1"/>
    <col min="15387" max="15616" width="11" style="753"/>
    <col min="15617" max="15617" width="18.125" style="753" customWidth="1"/>
    <col min="15618" max="15618" width="5.25" style="753" customWidth="1"/>
    <col min="15619" max="15619" width="2.25" style="753" customWidth="1"/>
    <col min="15620" max="15620" width="6.375" style="753" customWidth="1"/>
    <col min="15621" max="15621" width="2" style="753" customWidth="1"/>
    <col min="15622" max="15622" width="14.875" style="753" customWidth="1"/>
    <col min="15623" max="15623" width="1.375" style="753" customWidth="1"/>
    <col min="15624" max="15624" width="5.625" style="753" customWidth="1"/>
    <col min="15625" max="15625" width="1.375" style="753" customWidth="1"/>
    <col min="15626" max="15626" width="6.375" style="753" customWidth="1"/>
    <col min="15627" max="15627" width="2" style="753" customWidth="1"/>
    <col min="15628" max="15628" width="13.25" style="753" customWidth="1"/>
    <col min="15629" max="15629" width="1.125" style="753" customWidth="1"/>
    <col min="15630" max="15630" width="5.625" style="753" customWidth="1"/>
    <col min="15631" max="15631" width="1.5" style="753" customWidth="1"/>
    <col min="15632" max="15632" width="6.875" style="753" customWidth="1"/>
    <col min="15633" max="15633" width="0.75" style="753" customWidth="1"/>
    <col min="15634" max="15634" width="13.375" style="753" customWidth="1"/>
    <col min="15635" max="15635" width="0.75" style="753" customWidth="1"/>
    <col min="15636" max="15636" width="6.375" style="753" customWidth="1"/>
    <col min="15637" max="15637" width="1.625" style="753" customWidth="1"/>
    <col min="15638" max="15638" width="6.75" style="753" customWidth="1"/>
    <col min="15639" max="15639" width="1.5" style="753" customWidth="1"/>
    <col min="15640" max="15640" width="10.125" style="753" customWidth="1"/>
    <col min="15641" max="15641" width="1.5" style="753" customWidth="1"/>
    <col min="15642" max="15642" width="20.875" style="753" customWidth="1"/>
    <col min="15643" max="15872" width="11" style="753"/>
    <col min="15873" max="15873" width="18.125" style="753" customWidth="1"/>
    <col min="15874" max="15874" width="5.25" style="753" customWidth="1"/>
    <col min="15875" max="15875" width="2.25" style="753" customWidth="1"/>
    <col min="15876" max="15876" width="6.375" style="753" customWidth="1"/>
    <col min="15877" max="15877" width="2" style="753" customWidth="1"/>
    <col min="15878" max="15878" width="14.875" style="753" customWidth="1"/>
    <col min="15879" max="15879" width="1.375" style="753" customWidth="1"/>
    <col min="15880" max="15880" width="5.625" style="753" customWidth="1"/>
    <col min="15881" max="15881" width="1.375" style="753" customWidth="1"/>
    <col min="15882" max="15882" width="6.375" style="753" customWidth="1"/>
    <col min="15883" max="15883" width="2" style="753" customWidth="1"/>
    <col min="15884" max="15884" width="13.25" style="753" customWidth="1"/>
    <col min="15885" max="15885" width="1.125" style="753" customWidth="1"/>
    <col min="15886" max="15886" width="5.625" style="753" customWidth="1"/>
    <col min="15887" max="15887" width="1.5" style="753" customWidth="1"/>
    <col min="15888" max="15888" width="6.875" style="753" customWidth="1"/>
    <col min="15889" max="15889" width="0.75" style="753" customWidth="1"/>
    <col min="15890" max="15890" width="13.375" style="753" customWidth="1"/>
    <col min="15891" max="15891" width="0.75" style="753" customWidth="1"/>
    <col min="15892" max="15892" width="6.375" style="753" customWidth="1"/>
    <col min="15893" max="15893" width="1.625" style="753" customWidth="1"/>
    <col min="15894" max="15894" width="6.75" style="753" customWidth="1"/>
    <col min="15895" max="15895" width="1.5" style="753" customWidth="1"/>
    <col min="15896" max="15896" width="10.125" style="753" customWidth="1"/>
    <col min="15897" max="15897" width="1.5" style="753" customWidth="1"/>
    <col min="15898" max="15898" width="20.875" style="753" customWidth="1"/>
    <col min="15899" max="16128" width="11" style="753"/>
    <col min="16129" max="16129" width="18.125" style="753" customWidth="1"/>
    <col min="16130" max="16130" width="5.25" style="753" customWidth="1"/>
    <col min="16131" max="16131" width="2.25" style="753" customWidth="1"/>
    <col min="16132" max="16132" width="6.375" style="753" customWidth="1"/>
    <col min="16133" max="16133" width="2" style="753" customWidth="1"/>
    <col min="16134" max="16134" width="14.875" style="753" customWidth="1"/>
    <col min="16135" max="16135" width="1.375" style="753" customWidth="1"/>
    <col min="16136" max="16136" width="5.625" style="753" customWidth="1"/>
    <col min="16137" max="16137" width="1.375" style="753" customWidth="1"/>
    <col min="16138" max="16138" width="6.375" style="753" customWidth="1"/>
    <col min="16139" max="16139" width="2" style="753" customWidth="1"/>
    <col min="16140" max="16140" width="13.25" style="753" customWidth="1"/>
    <col min="16141" max="16141" width="1.125" style="753" customWidth="1"/>
    <col min="16142" max="16142" width="5.625" style="753" customWidth="1"/>
    <col min="16143" max="16143" width="1.5" style="753" customWidth="1"/>
    <col min="16144" max="16144" width="6.875" style="753" customWidth="1"/>
    <col min="16145" max="16145" width="0.75" style="753" customWidth="1"/>
    <col min="16146" max="16146" width="13.375" style="753" customWidth="1"/>
    <col min="16147" max="16147" width="0.75" style="753" customWidth="1"/>
    <col min="16148" max="16148" width="6.375" style="753" customWidth="1"/>
    <col min="16149" max="16149" width="1.625" style="753" customWidth="1"/>
    <col min="16150" max="16150" width="6.75" style="753" customWidth="1"/>
    <col min="16151" max="16151" width="1.5" style="753" customWidth="1"/>
    <col min="16152" max="16152" width="10.125" style="753" customWidth="1"/>
    <col min="16153" max="16153" width="1.5" style="753" customWidth="1"/>
    <col min="16154" max="16154" width="20.875" style="753" customWidth="1"/>
    <col min="16155" max="16384" width="11" style="753"/>
  </cols>
  <sheetData>
    <row r="1" spans="1:26" ht="20.100000000000001" customHeight="1" x14ac:dyDescent="0.25">
      <c r="A1" s="748" t="s">
        <v>1140</v>
      </c>
      <c r="B1" s="749"/>
      <c r="C1" s="749"/>
      <c r="D1" s="749"/>
      <c r="E1" s="749"/>
      <c r="F1" s="750"/>
      <c r="G1" s="749"/>
      <c r="H1" s="748"/>
      <c r="I1" s="748"/>
      <c r="J1" s="748"/>
      <c r="K1" s="748"/>
      <c r="L1" s="748"/>
      <c r="M1" s="748"/>
      <c r="N1" s="748"/>
      <c r="O1" s="748"/>
      <c r="P1" s="748"/>
      <c r="Q1" s="748"/>
      <c r="R1" s="748"/>
      <c r="S1" s="748"/>
      <c r="T1" s="748"/>
      <c r="U1" s="748"/>
      <c r="V1" s="748"/>
      <c r="W1" s="748"/>
      <c r="X1" s="751"/>
      <c r="Y1" s="752" t="s">
        <v>1020</v>
      </c>
    </row>
    <row r="2" spans="1:26" ht="20.100000000000001" customHeight="1" x14ac:dyDescent="0.25">
      <c r="A2" s="748">
        <v>2014</v>
      </c>
      <c r="B2" s="754"/>
      <c r="C2" s="754"/>
      <c r="D2" s="749"/>
      <c r="E2" s="749"/>
      <c r="F2" s="750"/>
      <c r="G2" s="749"/>
      <c r="H2" s="748"/>
      <c r="I2" s="748"/>
      <c r="J2" s="748"/>
      <c r="K2" s="748"/>
      <c r="L2" s="748"/>
      <c r="M2" s="748"/>
      <c r="N2" s="748"/>
      <c r="O2" s="748"/>
      <c r="P2" s="748"/>
      <c r="Q2" s="748"/>
      <c r="R2" s="748"/>
      <c r="S2" s="748"/>
      <c r="T2" s="748"/>
      <c r="U2" s="748"/>
      <c r="V2" s="748"/>
      <c r="W2" s="748"/>
      <c r="X2" s="749"/>
      <c r="Y2" s="749"/>
    </row>
    <row r="3" spans="1:26" ht="20.100000000000001" customHeight="1" x14ac:dyDescent="0.25">
      <c r="A3" s="748"/>
      <c r="B3" s="754"/>
      <c r="C3" s="754"/>
      <c r="D3" s="749"/>
      <c r="E3" s="749"/>
      <c r="F3" s="750"/>
      <c r="G3" s="749"/>
      <c r="H3" s="748"/>
      <c r="I3" s="748"/>
      <c r="J3" s="748"/>
      <c r="K3" s="748"/>
      <c r="L3" s="748"/>
      <c r="M3" s="748"/>
      <c r="N3" s="748"/>
      <c r="O3" s="748"/>
      <c r="P3" s="748"/>
      <c r="Q3" s="748"/>
      <c r="R3" s="748"/>
      <c r="S3" s="748"/>
      <c r="T3" s="748"/>
      <c r="U3" s="748"/>
      <c r="V3" s="748"/>
      <c r="W3" s="748"/>
      <c r="X3" s="749"/>
      <c r="Y3" s="749"/>
    </row>
    <row r="4" spans="1:26" ht="20.100000000000001" customHeight="1" x14ac:dyDescent="0.25">
      <c r="A4" s="1658" t="s">
        <v>690</v>
      </c>
      <c r="B4" s="1661" t="s">
        <v>790</v>
      </c>
      <c r="C4" s="1661"/>
      <c r="D4" s="1661"/>
      <c r="E4" s="1661"/>
      <c r="F4" s="1661"/>
      <c r="G4" s="1661"/>
      <c r="H4" s="1661"/>
      <c r="I4" s="1661"/>
      <c r="J4" s="1661"/>
      <c r="K4" s="1661"/>
      <c r="L4" s="1661"/>
      <c r="M4" s="1661"/>
      <c r="N4" s="1661"/>
      <c r="O4" s="1661"/>
      <c r="P4" s="1661"/>
      <c r="Q4" s="1661"/>
      <c r="R4" s="1661"/>
      <c r="S4" s="1661"/>
      <c r="T4" s="1661"/>
      <c r="U4" s="1661"/>
      <c r="V4" s="1661"/>
      <c r="W4" s="1661"/>
      <c r="X4" s="1661"/>
      <c r="Y4" s="1661"/>
    </row>
    <row r="5" spans="1:26" ht="20.100000000000001" customHeight="1" x14ac:dyDescent="0.25">
      <c r="A5" s="1659"/>
      <c r="B5" s="1662" t="s">
        <v>791</v>
      </c>
      <c r="C5" s="1662"/>
      <c r="D5" s="1662"/>
      <c r="E5" s="1662"/>
      <c r="F5" s="1662"/>
      <c r="G5" s="1662"/>
      <c r="H5" s="1660" t="s">
        <v>792</v>
      </c>
      <c r="I5" s="1660"/>
      <c r="J5" s="1660"/>
      <c r="K5" s="1660"/>
      <c r="L5" s="1660"/>
      <c r="M5" s="1660"/>
      <c r="N5" s="1660" t="s">
        <v>793</v>
      </c>
      <c r="O5" s="1660"/>
      <c r="P5" s="1660"/>
      <c r="Q5" s="1660"/>
      <c r="R5" s="1660"/>
      <c r="S5" s="1660"/>
      <c r="T5" s="1663" t="s">
        <v>794</v>
      </c>
      <c r="U5" s="1663"/>
      <c r="V5" s="1663"/>
      <c r="W5" s="1663"/>
      <c r="X5" s="1663"/>
      <c r="Y5" s="1663"/>
    </row>
    <row r="6" spans="1:26" ht="15.75" x14ac:dyDescent="0.25">
      <c r="A6" s="1660"/>
      <c r="B6" s="1664" t="s">
        <v>795</v>
      </c>
      <c r="C6" s="1664"/>
      <c r="D6" s="1664" t="s">
        <v>796</v>
      </c>
      <c r="E6" s="1664"/>
      <c r="F6" s="1665" t="s">
        <v>797</v>
      </c>
      <c r="G6" s="1665"/>
      <c r="H6" s="1666" t="s">
        <v>795</v>
      </c>
      <c r="I6" s="1666"/>
      <c r="J6" s="1666" t="s">
        <v>796</v>
      </c>
      <c r="K6" s="1666"/>
      <c r="L6" s="1666" t="s">
        <v>797</v>
      </c>
      <c r="M6" s="1666"/>
      <c r="N6" s="1666" t="s">
        <v>795</v>
      </c>
      <c r="O6" s="1666"/>
      <c r="P6" s="1666" t="s">
        <v>796</v>
      </c>
      <c r="Q6" s="1666"/>
      <c r="R6" s="1666" t="s">
        <v>797</v>
      </c>
      <c r="S6" s="1666"/>
      <c r="T6" s="1668" t="s">
        <v>795</v>
      </c>
      <c r="U6" s="1668"/>
      <c r="V6" s="1666" t="s">
        <v>796</v>
      </c>
      <c r="W6" s="1666"/>
      <c r="X6" s="1666" t="s">
        <v>798</v>
      </c>
      <c r="Y6" s="1666"/>
    </row>
    <row r="7" spans="1:26" ht="16.5" x14ac:dyDescent="0.3">
      <c r="A7" s="1513" t="s">
        <v>5</v>
      </c>
      <c r="B7" s="755">
        <f>SUM(B8:B33,'Obras por municipio (2)'!B7:B17)</f>
        <v>383</v>
      </c>
      <c r="C7" s="756"/>
      <c r="D7" s="755">
        <f>SUM(D8:D33,'Obras por municipio (2)'!D7:D17)</f>
        <v>1257</v>
      </c>
      <c r="E7" s="755"/>
      <c r="F7" s="757">
        <f>SUM(F8:F33,'Obras por municipio (2)'!F7:F17)</f>
        <v>1921730549.4599996</v>
      </c>
      <c r="G7" s="755"/>
      <c r="H7" s="755">
        <f>SUM(H8:H33,'Obras por municipio (2)'!H7:H17)</f>
        <v>130</v>
      </c>
      <c r="I7" s="755"/>
      <c r="J7" s="755">
        <f>SUM(J8:J33,'Obras por municipio (2)'!J7:J17)</f>
        <v>415</v>
      </c>
      <c r="K7" s="755"/>
      <c r="L7" s="757">
        <f>SUM(L8:L33,'Obras por municipio (2)'!L7:L17)</f>
        <v>573921727.96000004</v>
      </c>
      <c r="M7" s="756"/>
      <c r="N7" s="755">
        <f>SUM(N8:N33,'Obras por municipio (2)'!N7:N17)</f>
        <v>234</v>
      </c>
      <c r="O7" s="756"/>
      <c r="P7" s="755">
        <f>SUM(P8:P33,'Obras por municipio (2)'!P7:P17)</f>
        <v>2456</v>
      </c>
      <c r="Q7" s="756"/>
      <c r="R7" s="757">
        <f>SUM(R8:R33,'Obras por municipio (2)'!R7:R17)</f>
        <v>430015372.11000001</v>
      </c>
      <c r="S7" s="756"/>
      <c r="T7" s="755">
        <f>SUM(T8:T33,'Obras por municipio (2)'!T7:T17)</f>
        <v>747</v>
      </c>
      <c r="U7" s="755"/>
      <c r="V7" s="755">
        <f>SUM(V8:V33,'Obras por municipio (2)'!V7:V17)</f>
        <v>4128</v>
      </c>
      <c r="W7" s="755"/>
      <c r="X7" s="755">
        <f>SUM(X8:X33,'Obras por municipio (2)'!X7:X17)</f>
        <v>13119020</v>
      </c>
      <c r="Y7" s="755"/>
      <c r="Z7" s="758"/>
    </row>
    <row r="8" spans="1:26" s="766" customFormat="1" ht="22.5" customHeight="1" x14ac:dyDescent="0.2">
      <c r="A8" s="759" t="s">
        <v>710</v>
      </c>
      <c r="B8" s="760">
        <v>9</v>
      </c>
      <c r="C8" s="761"/>
      <c r="D8" s="760">
        <v>10</v>
      </c>
      <c r="E8" s="760"/>
      <c r="F8" s="762">
        <v>12641888.34</v>
      </c>
      <c r="G8" s="763"/>
      <c r="H8" s="760">
        <v>1</v>
      </c>
      <c r="I8" s="760"/>
      <c r="J8" s="760">
        <v>7</v>
      </c>
      <c r="K8" s="760"/>
      <c r="L8" s="762">
        <v>1980385.71</v>
      </c>
      <c r="M8" s="761"/>
      <c r="N8" s="760">
        <v>4</v>
      </c>
      <c r="O8" s="761"/>
      <c r="P8" s="760">
        <v>9</v>
      </c>
      <c r="Q8" s="761"/>
      <c r="R8" s="762">
        <v>6427229.5099999998</v>
      </c>
      <c r="S8" s="763"/>
      <c r="T8" s="764">
        <f t="shared" ref="T8:T13" si="0">B8+H8+N8</f>
        <v>14</v>
      </c>
      <c r="U8" s="764"/>
      <c r="V8" s="764">
        <f t="shared" ref="V8:V30" si="1">D8+J8+P8</f>
        <v>26</v>
      </c>
      <c r="W8" s="764"/>
      <c r="X8" s="765">
        <f>1025+96+61594</f>
        <v>62715</v>
      </c>
      <c r="Y8" s="765"/>
    </row>
    <row r="9" spans="1:26" s="766" customFormat="1" ht="22.5" customHeight="1" x14ac:dyDescent="0.2">
      <c r="A9" s="767" t="s">
        <v>699</v>
      </c>
      <c r="B9" s="768">
        <v>0</v>
      </c>
      <c r="C9" s="768"/>
      <c r="D9" s="768">
        <v>0</v>
      </c>
      <c r="E9" s="760"/>
      <c r="F9" s="768">
        <v>0</v>
      </c>
      <c r="G9" s="763"/>
      <c r="H9" s="760">
        <v>1</v>
      </c>
      <c r="I9" s="760"/>
      <c r="J9" s="760">
        <v>1</v>
      </c>
      <c r="K9" s="760"/>
      <c r="L9" s="762">
        <v>411000</v>
      </c>
      <c r="M9" s="761"/>
      <c r="N9" s="760">
        <v>2</v>
      </c>
      <c r="O9" s="761"/>
      <c r="P9" s="760">
        <v>8</v>
      </c>
      <c r="Q9" s="761"/>
      <c r="R9" s="762">
        <v>4652048.38</v>
      </c>
      <c r="S9" s="763"/>
      <c r="T9" s="764">
        <f t="shared" si="0"/>
        <v>3</v>
      </c>
      <c r="U9" s="764"/>
      <c r="V9" s="764">
        <f t="shared" si="1"/>
        <v>9</v>
      </c>
      <c r="W9" s="764"/>
      <c r="X9" s="765">
        <f>1151+54+0</f>
        <v>1205</v>
      </c>
      <c r="Y9" s="765"/>
    </row>
    <row r="10" spans="1:26" s="766" customFormat="1" ht="22.5" customHeight="1" x14ac:dyDescent="0.2">
      <c r="A10" s="767" t="s">
        <v>700</v>
      </c>
      <c r="B10" s="760">
        <v>5</v>
      </c>
      <c r="C10" s="761"/>
      <c r="D10" s="760">
        <v>7</v>
      </c>
      <c r="E10" s="760"/>
      <c r="F10" s="762">
        <v>7888977.4299999997</v>
      </c>
      <c r="G10" s="763"/>
      <c r="H10" s="760">
        <v>1</v>
      </c>
      <c r="I10" s="760"/>
      <c r="J10" s="760">
        <v>1</v>
      </c>
      <c r="K10" s="760"/>
      <c r="L10" s="762">
        <v>1401797.19</v>
      </c>
      <c r="M10" s="761"/>
      <c r="N10" s="760">
        <v>4</v>
      </c>
      <c r="O10" s="761"/>
      <c r="P10" s="760">
        <v>177</v>
      </c>
      <c r="Q10" s="761"/>
      <c r="R10" s="762">
        <v>2315574.86</v>
      </c>
      <c r="S10" s="763"/>
      <c r="T10" s="764">
        <f t="shared" si="0"/>
        <v>10</v>
      </c>
      <c r="U10" s="764"/>
      <c r="V10" s="764">
        <f t="shared" si="1"/>
        <v>185</v>
      </c>
      <c r="W10" s="764"/>
      <c r="X10" s="765">
        <f>886+10000+1590</f>
        <v>12476</v>
      </c>
      <c r="Y10" s="765"/>
    </row>
    <row r="11" spans="1:26" s="766" customFormat="1" ht="22.5" customHeight="1" x14ac:dyDescent="0.2">
      <c r="A11" s="767" t="s">
        <v>701</v>
      </c>
      <c r="B11" s="760">
        <v>24</v>
      </c>
      <c r="C11" s="761"/>
      <c r="D11" s="760">
        <v>25</v>
      </c>
      <c r="E11" s="760"/>
      <c r="F11" s="762">
        <v>49252855.229999997</v>
      </c>
      <c r="G11" s="763"/>
      <c r="H11" s="760">
        <v>4</v>
      </c>
      <c r="I11" s="760"/>
      <c r="J11" s="760">
        <v>9</v>
      </c>
      <c r="K11" s="760"/>
      <c r="L11" s="762">
        <v>11888204.4</v>
      </c>
      <c r="M11" s="761"/>
      <c r="N11" s="760">
        <v>7</v>
      </c>
      <c r="O11" s="761"/>
      <c r="P11" s="760">
        <v>82</v>
      </c>
      <c r="Q11" s="761"/>
      <c r="R11" s="762">
        <v>7887210.9199999999</v>
      </c>
      <c r="S11" s="763"/>
      <c r="T11" s="764">
        <f t="shared" si="0"/>
        <v>35</v>
      </c>
      <c r="U11" s="764"/>
      <c r="V11" s="764">
        <f t="shared" si="1"/>
        <v>116</v>
      </c>
      <c r="W11" s="764"/>
      <c r="X11" s="765">
        <f>3256+2215+346655</f>
        <v>352126</v>
      </c>
      <c r="Y11" s="765"/>
    </row>
    <row r="12" spans="1:26" s="766" customFormat="1" ht="22.5" customHeight="1" x14ac:dyDescent="0.2">
      <c r="A12" s="767" t="s">
        <v>711</v>
      </c>
      <c r="B12" s="760">
        <v>3</v>
      </c>
      <c r="C12" s="761"/>
      <c r="D12" s="760">
        <v>4</v>
      </c>
      <c r="E12" s="760"/>
      <c r="F12" s="762">
        <v>7276393.0999999996</v>
      </c>
      <c r="G12" s="763"/>
      <c r="H12" s="760">
        <v>1</v>
      </c>
      <c r="I12" s="760"/>
      <c r="J12" s="760">
        <v>1</v>
      </c>
      <c r="K12" s="760"/>
      <c r="L12" s="762">
        <v>633753.84</v>
      </c>
      <c r="M12" s="761"/>
      <c r="N12" s="760">
        <v>1</v>
      </c>
      <c r="O12" s="761"/>
      <c r="P12" s="760">
        <v>60</v>
      </c>
      <c r="Q12" s="761"/>
      <c r="R12" s="762">
        <v>444047.94</v>
      </c>
      <c r="S12" s="763"/>
      <c r="T12" s="764">
        <f t="shared" si="0"/>
        <v>5</v>
      </c>
      <c r="U12" s="764"/>
      <c r="V12" s="764">
        <f t="shared" si="1"/>
        <v>65</v>
      </c>
      <c r="W12" s="764"/>
      <c r="X12" s="765">
        <f>60+35+19034</f>
        <v>19129</v>
      </c>
      <c r="Y12" s="765"/>
    </row>
    <row r="13" spans="1:26" s="766" customFormat="1" ht="22.5" customHeight="1" x14ac:dyDescent="0.2">
      <c r="A13" s="767" t="s">
        <v>145</v>
      </c>
      <c r="B13" s="760">
        <v>44</v>
      </c>
      <c r="C13" s="761"/>
      <c r="D13" s="760">
        <v>46</v>
      </c>
      <c r="E13" s="760"/>
      <c r="F13" s="762">
        <v>71144617.040000007</v>
      </c>
      <c r="G13" s="763"/>
      <c r="H13" s="760">
        <v>11</v>
      </c>
      <c r="I13" s="760"/>
      <c r="J13" s="760">
        <v>13</v>
      </c>
      <c r="K13" s="760"/>
      <c r="L13" s="762">
        <v>23991282.609999999</v>
      </c>
      <c r="M13" s="761"/>
      <c r="N13" s="760">
        <v>27</v>
      </c>
      <c r="O13" s="761"/>
      <c r="P13" s="760">
        <v>275</v>
      </c>
      <c r="Q13" s="761"/>
      <c r="R13" s="762">
        <v>70712581.900000006</v>
      </c>
      <c r="S13" s="763"/>
      <c r="T13" s="764">
        <f t="shared" si="0"/>
        <v>82</v>
      </c>
      <c r="U13" s="764"/>
      <c r="V13" s="764">
        <f t="shared" si="1"/>
        <v>334</v>
      </c>
      <c r="W13" s="764"/>
      <c r="X13" s="765">
        <f>14490+9657+689216</f>
        <v>713363</v>
      </c>
      <c r="Y13" s="765"/>
    </row>
    <row r="14" spans="1:26" s="766" customFormat="1" ht="22.5" customHeight="1" x14ac:dyDescent="0.2">
      <c r="A14" s="767" t="s">
        <v>98</v>
      </c>
      <c r="B14" s="760">
        <v>75</v>
      </c>
      <c r="C14" s="761"/>
      <c r="D14" s="760">
        <v>546</v>
      </c>
      <c r="E14" s="760"/>
      <c r="F14" s="762">
        <v>135512327.75999999</v>
      </c>
      <c r="G14" s="763"/>
      <c r="H14" s="769">
        <v>26</v>
      </c>
      <c r="I14" s="769"/>
      <c r="J14" s="769">
        <v>208</v>
      </c>
      <c r="K14" s="769"/>
      <c r="L14" s="762">
        <v>165345975.97</v>
      </c>
      <c r="M14" s="761"/>
      <c r="N14" s="760">
        <v>35</v>
      </c>
      <c r="O14" s="761"/>
      <c r="P14" s="760">
        <v>83</v>
      </c>
      <c r="Q14" s="761"/>
      <c r="R14" s="762">
        <v>193595949.63</v>
      </c>
      <c r="S14" s="763"/>
      <c r="T14" s="764">
        <v>136</v>
      </c>
      <c r="U14" s="764"/>
      <c r="V14" s="764">
        <f t="shared" si="1"/>
        <v>837</v>
      </c>
      <c r="W14" s="764"/>
      <c r="X14" s="765">
        <f>561641+1953851+3059564</f>
        <v>5575056</v>
      </c>
      <c r="Y14" s="765"/>
    </row>
    <row r="15" spans="1:26" s="766" customFormat="1" ht="22.5" customHeight="1" x14ac:dyDescent="0.2">
      <c r="A15" s="767" t="s">
        <v>692</v>
      </c>
      <c r="B15" s="760">
        <v>3</v>
      </c>
      <c r="C15" s="761"/>
      <c r="D15" s="760">
        <v>3</v>
      </c>
      <c r="E15" s="760"/>
      <c r="F15" s="762">
        <v>600260353.63</v>
      </c>
      <c r="G15" s="763"/>
      <c r="H15" s="760">
        <v>1</v>
      </c>
      <c r="I15" s="760"/>
      <c r="J15" s="760">
        <v>3</v>
      </c>
      <c r="K15" s="760"/>
      <c r="L15" s="762">
        <v>2631098.81</v>
      </c>
      <c r="M15" s="761"/>
      <c r="N15" s="760">
        <v>4</v>
      </c>
      <c r="O15" s="761"/>
      <c r="P15" s="760">
        <v>4</v>
      </c>
      <c r="Q15" s="761"/>
      <c r="R15" s="762">
        <v>4110611.87</v>
      </c>
      <c r="S15" s="763"/>
      <c r="T15" s="764">
        <f t="shared" ref="T15:T30" si="2">B15+H15+N15</f>
        <v>8</v>
      </c>
      <c r="U15" s="764"/>
      <c r="V15" s="764">
        <f t="shared" si="1"/>
        <v>10</v>
      </c>
      <c r="W15" s="764"/>
      <c r="X15" s="765">
        <f>1886+600+94985</f>
        <v>97471</v>
      </c>
      <c r="Y15" s="765"/>
    </row>
    <row r="16" spans="1:26" s="766" customFormat="1" ht="22.5" customHeight="1" x14ac:dyDescent="0.2">
      <c r="A16" s="767" t="s">
        <v>109</v>
      </c>
      <c r="B16" s="760">
        <v>6</v>
      </c>
      <c r="C16" s="761"/>
      <c r="D16" s="760">
        <v>22</v>
      </c>
      <c r="E16" s="760"/>
      <c r="F16" s="762">
        <v>22039113.760000002</v>
      </c>
      <c r="G16" s="763"/>
      <c r="H16" s="760">
        <v>3</v>
      </c>
      <c r="I16" s="760"/>
      <c r="J16" s="760">
        <v>4</v>
      </c>
      <c r="K16" s="760"/>
      <c r="L16" s="762">
        <v>9612537.8100000005</v>
      </c>
      <c r="M16" s="761"/>
      <c r="N16" s="760">
        <v>2</v>
      </c>
      <c r="O16" s="761"/>
      <c r="P16" s="760">
        <v>2</v>
      </c>
      <c r="Q16" s="761"/>
      <c r="R16" s="762">
        <v>3802898.07</v>
      </c>
      <c r="S16" s="763"/>
      <c r="T16" s="764">
        <f t="shared" si="2"/>
        <v>11</v>
      </c>
      <c r="U16" s="764"/>
      <c r="V16" s="764">
        <f t="shared" si="1"/>
        <v>28</v>
      </c>
      <c r="W16" s="764"/>
      <c r="X16" s="765">
        <f>676+51137+97222</f>
        <v>149035</v>
      </c>
      <c r="Y16" s="765"/>
    </row>
    <row r="17" spans="1:25" s="766" customFormat="1" ht="22.5" customHeight="1" x14ac:dyDescent="0.2">
      <c r="A17" s="767" t="s">
        <v>702</v>
      </c>
      <c r="B17" s="760">
        <v>4</v>
      </c>
      <c r="C17" s="761"/>
      <c r="D17" s="760">
        <v>4</v>
      </c>
      <c r="E17" s="760"/>
      <c r="F17" s="762">
        <v>2470279.5</v>
      </c>
      <c r="G17" s="763"/>
      <c r="H17" s="760">
        <v>1</v>
      </c>
      <c r="I17" s="760"/>
      <c r="J17" s="760">
        <v>1</v>
      </c>
      <c r="K17" s="760"/>
      <c r="L17" s="762">
        <v>350000</v>
      </c>
      <c r="M17" s="761"/>
      <c r="N17" s="768">
        <v>0</v>
      </c>
      <c r="O17" s="761"/>
      <c r="P17" s="768">
        <v>0</v>
      </c>
      <c r="Q17" s="761"/>
      <c r="R17" s="768">
        <v>0</v>
      </c>
      <c r="S17" s="763"/>
      <c r="T17" s="764">
        <f t="shared" si="2"/>
        <v>5</v>
      </c>
      <c r="U17" s="764"/>
      <c r="V17" s="764">
        <f t="shared" si="1"/>
        <v>5</v>
      </c>
      <c r="W17" s="764"/>
      <c r="X17" s="765">
        <f>0+166+7246</f>
        <v>7412</v>
      </c>
      <c r="Y17" s="765"/>
    </row>
    <row r="18" spans="1:25" s="766" customFormat="1" ht="22.5" customHeight="1" x14ac:dyDescent="0.2">
      <c r="A18" s="767" t="s">
        <v>110</v>
      </c>
      <c r="B18" s="760">
        <v>41</v>
      </c>
      <c r="C18" s="761"/>
      <c r="D18" s="760">
        <v>42</v>
      </c>
      <c r="E18" s="760"/>
      <c r="F18" s="762">
        <v>37215033.810000002</v>
      </c>
      <c r="G18" s="763"/>
      <c r="H18" s="760">
        <v>4</v>
      </c>
      <c r="I18" s="760"/>
      <c r="J18" s="760">
        <v>8</v>
      </c>
      <c r="K18" s="760"/>
      <c r="L18" s="762">
        <v>13313982.439999999</v>
      </c>
      <c r="M18" s="761"/>
      <c r="N18" s="760">
        <v>17</v>
      </c>
      <c r="O18" s="761"/>
      <c r="P18" s="760">
        <v>273</v>
      </c>
      <c r="Q18" s="761"/>
      <c r="R18" s="762">
        <v>12414185.210000001</v>
      </c>
      <c r="S18" s="763"/>
      <c r="T18" s="764">
        <f t="shared" si="2"/>
        <v>62</v>
      </c>
      <c r="U18" s="764"/>
      <c r="V18" s="764">
        <f t="shared" si="1"/>
        <v>323</v>
      </c>
      <c r="W18" s="764"/>
      <c r="X18" s="765">
        <f>6883+3722+1174129</f>
        <v>1184734</v>
      </c>
      <c r="Y18" s="765"/>
    </row>
    <row r="19" spans="1:25" s="766" customFormat="1" ht="22.5" customHeight="1" x14ac:dyDescent="0.2">
      <c r="A19" s="767" t="s">
        <v>693</v>
      </c>
      <c r="B19" s="760">
        <v>20</v>
      </c>
      <c r="C19" s="761"/>
      <c r="D19" s="760">
        <v>21</v>
      </c>
      <c r="E19" s="760"/>
      <c r="F19" s="762">
        <v>39746935.590000004</v>
      </c>
      <c r="G19" s="763"/>
      <c r="H19" s="760">
        <v>7</v>
      </c>
      <c r="I19" s="760"/>
      <c r="J19" s="760">
        <v>8</v>
      </c>
      <c r="K19" s="760"/>
      <c r="L19" s="762">
        <v>12735317.77</v>
      </c>
      <c r="M19" s="761"/>
      <c r="N19" s="760">
        <v>1</v>
      </c>
      <c r="O19" s="761"/>
      <c r="P19" s="760">
        <v>4</v>
      </c>
      <c r="Q19" s="761"/>
      <c r="R19" s="762">
        <v>19326764.670000002</v>
      </c>
      <c r="S19" s="763"/>
      <c r="T19" s="764">
        <f t="shared" si="2"/>
        <v>28</v>
      </c>
      <c r="U19" s="764"/>
      <c r="V19" s="764">
        <f t="shared" si="1"/>
        <v>33</v>
      </c>
      <c r="W19" s="764"/>
      <c r="X19" s="765">
        <f>5689+26703+187806</f>
        <v>220198</v>
      </c>
      <c r="Y19" s="765"/>
    </row>
    <row r="20" spans="1:25" s="766" customFormat="1" ht="22.5" customHeight="1" x14ac:dyDescent="0.2">
      <c r="A20" s="767" t="s">
        <v>703</v>
      </c>
      <c r="B20" s="760">
        <v>2</v>
      </c>
      <c r="C20" s="761"/>
      <c r="D20" s="760">
        <v>5</v>
      </c>
      <c r="E20" s="760"/>
      <c r="F20" s="762">
        <v>1322578</v>
      </c>
      <c r="G20" s="763"/>
      <c r="H20" s="760">
        <v>1</v>
      </c>
      <c r="I20" s="760"/>
      <c r="J20" s="760">
        <v>1</v>
      </c>
      <c r="K20" s="760"/>
      <c r="L20" s="762">
        <v>758450</v>
      </c>
      <c r="M20" s="761"/>
      <c r="N20" s="760">
        <v>2</v>
      </c>
      <c r="O20" s="761"/>
      <c r="P20" s="760">
        <v>2</v>
      </c>
      <c r="Q20" s="761"/>
      <c r="R20" s="762">
        <v>6894440</v>
      </c>
      <c r="S20" s="763"/>
      <c r="T20" s="764">
        <f t="shared" si="2"/>
        <v>5</v>
      </c>
      <c r="U20" s="764"/>
      <c r="V20" s="764">
        <f t="shared" si="1"/>
        <v>8</v>
      </c>
      <c r="W20" s="764"/>
      <c r="X20" s="765">
        <f>682+376+14653</f>
        <v>15711</v>
      </c>
      <c r="Y20" s="765"/>
    </row>
    <row r="21" spans="1:25" s="766" customFormat="1" ht="22.5" customHeight="1" x14ac:dyDescent="0.2">
      <c r="A21" s="767" t="s">
        <v>712</v>
      </c>
      <c r="B21" s="760">
        <v>2</v>
      </c>
      <c r="C21" s="761"/>
      <c r="D21" s="760">
        <v>3</v>
      </c>
      <c r="E21" s="760"/>
      <c r="F21" s="762">
        <v>1201395.8999999999</v>
      </c>
      <c r="G21" s="763"/>
      <c r="H21" s="760">
        <v>2</v>
      </c>
      <c r="I21" s="760"/>
      <c r="J21" s="760">
        <v>2</v>
      </c>
      <c r="K21" s="760"/>
      <c r="L21" s="762">
        <v>1183313.08</v>
      </c>
      <c r="M21" s="761"/>
      <c r="N21" s="760">
        <v>1</v>
      </c>
      <c r="O21" s="761"/>
      <c r="P21" s="760">
        <v>50</v>
      </c>
      <c r="Q21" s="761"/>
      <c r="R21" s="762">
        <v>371000</v>
      </c>
      <c r="S21" s="763"/>
      <c r="T21" s="764">
        <f t="shared" si="2"/>
        <v>5</v>
      </c>
      <c r="U21" s="764"/>
      <c r="V21" s="764">
        <f t="shared" si="1"/>
        <v>55</v>
      </c>
      <c r="W21" s="764"/>
      <c r="X21" s="765">
        <f>50+137+6955</f>
        <v>7142</v>
      </c>
      <c r="Y21" s="765"/>
    </row>
    <row r="22" spans="1:25" s="766" customFormat="1" ht="22.5" customHeight="1" x14ac:dyDescent="0.2">
      <c r="A22" s="767" t="s">
        <v>107</v>
      </c>
      <c r="B22" s="760">
        <v>2</v>
      </c>
      <c r="C22" s="761"/>
      <c r="D22" s="760">
        <v>4</v>
      </c>
      <c r="E22" s="760"/>
      <c r="F22" s="762">
        <v>6026366.8899999997</v>
      </c>
      <c r="G22" s="763"/>
      <c r="H22" s="760">
        <v>1</v>
      </c>
      <c r="I22" s="760"/>
      <c r="J22" s="760">
        <v>1</v>
      </c>
      <c r="K22" s="760"/>
      <c r="L22" s="762">
        <v>21860000</v>
      </c>
      <c r="M22" s="761"/>
      <c r="N22" s="760">
        <v>12</v>
      </c>
      <c r="O22" s="761"/>
      <c r="P22" s="760">
        <v>119</v>
      </c>
      <c r="Q22" s="761"/>
      <c r="R22" s="762">
        <v>6197915.04</v>
      </c>
      <c r="S22" s="763"/>
      <c r="T22" s="764">
        <f t="shared" si="2"/>
        <v>15</v>
      </c>
      <c r="U22" s="764"/>
      <c r="V22" s="764">
        <f t="shared" si="1"/>
        <v>124</v>
      </c>
      <c r="W22" s="764"/>
      <c r="X22" s="765">
        <f>3124+16858+26858</f>
        <v>46840</v>
      </c>
      <c r="Y22" s="765"/>
    </row>
    <row r="23" spans="1:25" s="766" customFormat="1" ht="22.5" customHeight="1" x14ac:dyDescent="0.2">
      <c r="A23" s="767" t="s">
        <v>704</v>
      </c>
      <c r="B23" s="760">
        <v>6</v>
      </c>
      <c r="C23" s="761"/>
      <c r="D23" s="760">
        <v>9</v>
      </c>
      <c r="E23" s="760"/>
      <c r="F23" s="762">
        <v>15647280.68</v>
      </c>
      <c r="G23" s="763"/>
      <c r="H23" s="760">
        <v>3</v>
      </c>
      <c r="I23" s="760"/>
      <c r="J23" s="760">
        <v>3</v>
      </c>
      <c r="K23" s="760"/>
      <c r="L23" s="762">
        <v>1391144.74</v>
      </c>
      <c r="M23" s="761"/>
      <c r="N23" s="760">
        <v>7</v>
      </c>
      <c r="O23" s="761"/>
      <c r="P23" s="760">
        <v>75</v>
      </c>
      <c r="Q23" s="761"/>
      <c r="R23" s="762">
        <v>5048078.99</v>
      </c>
      <c r="S23" s="763"/>
      <c r="T23" s="764">
        <f t="shared" si="2"/>
        <v>16</v>
      </c>
      <c r="U23" s="764"/>
      <c r="V23" s="764">
        <f t="shared" si="1"/>
        <v>87</v>
      </c>
      <c r="W23" s="764"/>
      <c r="X23" s="765">
        <f>3655+542+34743</f>
        <v>38940</v>
      </c>
      <c r="Y23" s="765"/>
    </row>
    <row r="24" spans="1:25" s="766" customFormat="1" ht="22.5" customHeight="1" x14ac:dyDescent="0.2">
      <c r="A24" s="767" t="s">
        <v>713</v>
      </c>
      <c r="B24" s="760">
        <v>2</v>
      </c>
      <c r="C24" s="761"/>
      <c r="D24" s="760">
        <v>3</v>
      </c>
      <c r="E24" s="760"/>
      <c r="F24" s="762">
        <v>9101100.8000000007</v>
      </c>
      <c r="G24" s="763"/>
      <c r="H24" s="760">
        <v>10</v>
      </c>
      <c r="I24" s="760"/>
      <c r="J24" s="760">
        <v>30</v>
      </c>
      <c r="K24" s="760"/>
      <c r="L24" s="762">
        <v>32282470.879999999</v>
      </c>
      <c r="M24" s="761"/>
      <c r="N24" s="760">
        <v>17</v>
      </c>
      <c r="O24" s="761"/>
      <c r="P24" s="760">
        <v>249</v>
      </c>
      <c r="Q24" s="761"/>
      <c r="R24" s="762">
        <v>10678143.1</v>
      </c>
      <c r="S24" s="763"/>
      <c r="T24" s="764">
        <f t="shared" si="2"/>
        <v>29</v>
      </c>
      <c r="U24" s="764"/>
      <c r="V24" s="764">
        <f t="shared" si="1"/>
        <v>282</v>
      </c>
      <c r="W24" s="764"/>
      <c r="X24" s="765">
        <f>1721+84928+61875</f>
        <v>148524</v>
      </c>
      <c r="Y24" s="765"/>
    </row>
    <row r="25" spans="1:25" s="766" customFormat="1" ht="22.5" customHeight="1" x14ac:dyDescent="0.2">
      <c r="A25" s="767" t="s">
        <v>691</v>
      </c>
      <c r="B25" s="760">
        <v>20</v>
      </c>
      <c r="C25" s="761"/>
      <c r="D25" s="760">
        <v>23</v>
      </c>
      <c r="E25" s="760"/>
      <c r="F25" s="762">
        <v>34764601.399999999</v>
      </c>
      <c r="G25" s="763"/>
      <c r="H25" s="760">
        <v>8</v>
      </c>
      <c r="I25" s="760"/>
      <c r="J25" s="760">
        <v>8</v>
      </c>
      <c r="K25" s="760"/>
      <c r="L25" s="762">
        <v>12301711.26</v>
      </c>
      <c r="M25" s="761"/>
      <c r="N25" s="760">
        <v>13</v>
      </c>
      <c r="O25" s="761"/>
      <c r="P25" s="760">
        <v>163</v>
      </c>
      <c r="Q25" s="761"/>
      <c r="R25" s="762">
        <v>11734538.359999999</v>
      </c>
      <c r="S25" s="763"/>
      <c r="T25" s="764">
        <f t="shared" si="2"/>
        <v>41</v>
      </c>
      <c r="U25" s="764"/>
      <c r="V25" s="764">
        <f t="shared" si="1"/>
        <v>194</v>
      </c>
      <c r="W25" s="764"/>
      <c r="X25" s="765">
        <f>4913+3311+354232</f>
        <v>362456</v>
      </c>
      <c r="Y25" s="765"/>
    </row>
    <row r="26" spans="1:25" s="766" customFormat="1" ht="22.5" customHeight="1" x14ac:dyDescent="0.2">
      <c r="A26" s="767" t="s">
        <v>705</v>
      </c>
      <c r="B26" s="760">
        <v>4</v>
      </c>
      <c r="C26" s="761"/>
      <c r="D26" s="760">
        <v>7</v>
      </c>
      <c r="E26" s="760"/>
      <c r="F26" s="762">
        <v>27452079.940000001</v>
      </c>
      <c r="G26" s="763"/>
      <c r="H26" s="760">
        <v>1</v>
      </c>
      <c r="I26" s="760"/>
      <c r="J26" s="760">
        <v>1</v>
      </c>
      <c r="K26" s="760"/>
      <c r="L26" s="762">
        <v>480000</v>
      </c>
      <c r="M26" s="761"/>
      <c r="N26" s="760">
        <v>4</v>
      </c>
      <c r="O26" s="761"/>
      <c r="P26" s="760">
        <v>9</v>
      </c>
      <c r="Q26" s="761"/>
      <c r="R26" s="762">
        <v>2778596.28</v>
      </c>
      <c r="S26" s="763"/>
      <c r="T26" s="764">
        <f t="shared" si="2"/>
        <v>9</v>
      </c>
      <c r="U26" s="764"/>
      <c r="V26" s="764">
        <f t="shared" si="1"/>
        <v>17</v>
      </c>
      <c r="W26" s="764"/>
      <c r="X26" s="765">
        <f>1108+419+54871</f>
        <v>56398</v>
      </c>
      <c r="Y26" s="765"/>
    </row>
    <row r="27" spans="1:25" s="766" customFormat="1" ht="22.5" customHeight="1" x14ac:dyDescent="0.2">
      <c r="A27" s="767" t="s">
        <v>97</v>
      </c>
      <c r="B27" s="760">
        <v>3</v>
      </c>
      <c r="C27" s="761"/>
      <c r="D27" s="760">
        <v>3</v>
      </c>
      <c r="E27" s="760"/>
      <c r="F27" s="762">
        <v>55845212.899999999</v>
      </c>
      <c r="G27" s="763"/>
      <c r="H27" s="760">
        <v>1</v>
      </c>
      <c r="I27" s="760"/>
      <c r="J27" s="760">
        <v>2</v>
      </c>
      <c r="K27" s="760"/>
      <c r="L27" s="762">
        <v>652079.42000000004</v>
      </c>
      <c r="M27" s="761"/>
      <c r="N27" s="760">
        <v>2</v>
      </c>
      <c r="O27" s="761"/>
      <c r="P27" s="760">
        <v>104</v>
      </c>
      <c r="Q27" s="761"/>
      <c r="R27" s="762">
        <v>1654888.34</v>
      </c>
      <c r="S27" s="763"/>
      <c r="T27" s="764">
        <f t="shared" si="2"/>
        <v>6</v>
      </c>
      <c r="U27" s="764"/>
      <c r="V27" s="764">
        <f t="shared" si="1"/>
        <v>109</v>
      </c>
      <c r="W27" s="764"/>
      <c r="X27" s="765">
        <f>307+1340+15753</f>
        <v>17400</v>
      </c>
      <c r="Y27" s="765"/>
    </row>
    <row r="28" spans="1:25" s="766" customFormat="1" ht="22.5" customHeight="1" x14ac:dyDescent="0.2">
      <c r="A28" s="767" t="s">
        <v>155</v>
      </c>
      <c r="B28" s="760">
        <v>6</v>
      </c>
      <c r="C28" s="761"/>
      <c r="D28" s="760">
        <v>7</v>
      </c>
      <c r="E28" s="760"/>
      <c r="F28" s="762">
        <v>35419027.460000001</v>
      </c>
      <c r="G28" s="763"/>
      <c r="H28" s="760">
        <v>5</v>
      </c>
      <c r="I28" s="760"/>
      <c r="J28" s="760">
        <v>8</v>
      </c>
      <c r="K28" s="760"/>
      <c r="L28" s="762">
        <v>21254746.899999999</v>
      </c>
      <c r="M28" s="761"/>
      <c r="N28" s="760">
        <v>1</v>
      </c>
      <c r="O28" s="761"/>
      <c r="P28" s="760">
        <v>1</v>
      </c>
      <c r="Q28" s="761"/>
      <c r="R28" s="762">
        <v>4000000</v>
      </c>
      <c r="S28" s="763"/>
      <c r="T28" s="764">
        <f t="shared" si="2"/>
        <v>12</v>
      </c>
      <c r="U28" s="764"/>
      <c r="V28" s="764">
        <f t="shared" si="1"/>
        <v>16</v>
      </c>
      <c r="W28" s="764"/>
      <c r="X28" s="765">
        <f>3000+125172+87378</f>
        <v>215550</v>
      </c>
      <c r="Y28" s="765"/>
    </row>
    <row r="29" spans="1:25" s="766" customFormat="1" ht="22.5" customHeight="1" x14ac:dyDescent="0.2">
      <c r="A29" s="767" t="s">
        <v>714</v>
      </c>
      <c r="B29" s="760">
        <v>2</v>
      </c>
      <c r="C29" s="761"/>
      <c r="D29" s="760">
        <v>2</v>
      </c>
      <c r="E29" s="760"/>
      <c r="F29" s="762">
        <v>2233506.73</v>
      </c>
      <c r="G29" s="763"/>
      <c r="H29" s="760">
        <v>2</v>
      </c>
      <c r="I29" s="760"/>
      <c r="J29" s="760">
        <v>2</v>
      </c>
      <c r="K29" s="760"/>
      <c r="L29" s="762">
        <v>1115218.53</v>
      </c>
      <c r="M29" s="761"/>
      <c r="N29" s="768">
        <v>0</v>
      </c>
      <c r="O29" s="761"/>
      <c r="P29" s="768">
        <v>0</v>
      </c>
      <c r="Q29" s="761"/>
      <c r="R29" s="768">
        <v>0</v>
      </c>
      <c r="S29" s="763"/>
      <c r="T29" s="764">
        <f t="shared" si="2"/>
        <v>4</v>
      </c>
      <c r="U29" s="764"/>
      <c r="V29" s="764">
        <f t="shared" si="1"/>
        <v>4</v>
      </c>
      <c r="W29" s="764"/>
      <c r="X29" s="765">
        <f>0+1050+8241</f>
        <v>9291</v>
      </c>
      <c r="Y29" s="765"/>
    </row>
    <row r="30" spans="1:25" s="766" customFormat="1" ht="22.5" customHeight="1" x14ac:dyDescent="0.2">
      <c r="A30" s="770" t="s">
        <v>151</v>
      </c>
      <c r="B30" s="771">
        <v>19</v>
      </c>
      <c r="C30" s="772"/>
      <c r="D30" s="771">
        <v>69</v>
      </c>
      <c r="E30" s="771"/>
      <c r="F30" s="773">
        <v>38850263.299999997</v>
      </c>
      <c r="G30" s="774"/>
      <c r="H30" s="771">
        <v>2</v>
      </c>
      <c r="I30" s="771"/>
      <c r="J30" s="771">
        <v>2</v>
      </c>
      <c r="K30" s="771"/>
      <c r="L30" s="773">
        <v>5190000</v>
      </c>
      <c r="M30" s="772"/>
      <c r="N30" s="771">
        <v>12</v>
      </c>
      <c r="O30" s="772"/>
      <c r="P30" s="771">
        <v>176</v>
      </c>
      <c r="Q30" s="772"/>
      <c r="R30" s="773">
        <v>6525785.6399999997</v>
      </c>
      <c r="S30" s="774"/>
      <c r="T30" s="775">
        <f t="shared" si="2"/>
        <v>33</v>
      </c>
      <c r="U30" s="775"/>
      <c r="V30" s="775">
        <f t="shared" si="1"/>
        <v>247</v>
      </c>
      <c r="W30" s="775"/>
      <c r="X30" s="776">
        <f>193+55225+50841</f>
        <v>106259</v>
      </c>
      <c r="Y30" s="776"/>
    </row>
    <row r="31" spans="1:25" s="766" customFormat="1" ht="22.5" customHeight="1" x14ac:dyDescent="0.2">
      <c r="A31" s="777"/>
      <c r="B31" s="778"/>
      <c r="C31" s="779"/>
      <c r="D31" s="778"/>
      <c r="E31" s="778"/>
      <c r="F31" s="780"/>
      <c r="G31" s="781"/>
      <c r="H31" s="778"/>
      <c r="I31" s="778"/>
      <c r="J31" s="778"/>
      <c r="K31" s="778"/>
      <c r="L31" s="780"/>
      <c r="M31" s="779"/>
      <c r="N31" s="778"/>
      <c r="O31" s="779"/>
      <c r="P31" s="778"/>
      <c r="Q31" s="779"/>
      <c r="R31" s="780"/>
      <c r="S31" s="780"/>
      <c r="T31" s="782"/>
      <c r="U31" s="782"/>
      <c r="V31" s="782"/>
      <c r="W31" s="782"/>
      <c r="X31" s="783"/>
      <c r="Y31" s="783"/>
    </row>
    <row r="32" spans="1:25" s="766" customFormat="1" ht="15" customHeight="1" x14ac:dyDescent="0.2">
      <c r="A32" s="1191" t="s">
        <v>799</v>
      </c>
      <c r="B32" s="778"/>
      <c r="C32" s="779"/>
      <c r="D32" s="778"/>
      <c r="E32" s="778"/>
      <c r="F32" s="780"/>
      <c r="G32" s="781"/>
      <c r="H32" s="778"/>
      <c r="I32" s="778"/>
      <c r="J32" s="778"/>
      <c r="K32" s="778"/>
      <c r="L32" s="780"/>
      <c r="M32" s="779"/>
      <c r="N32" s="778"/>
      <c r="O32" s="779"/>
      <c r="P32" s="778"/>
      <c r="Q32" s="779"/>
      <c r="R32" s="780"/>
      <c r="S32" s="780"/>
      <c r="T32" s="782"/>
      <c r="U32" s="782"/>
      <c r="V32" s="782"/>
      <c r="W32" s="782"/>
      <c r="X32" s="783"/>
      <c r="Y32" s="783"/>
    </row>
    <row r="33" spans="1:25" s="766" customFormat="1" ht="15" customHeight="1" x14ac:dyDescent="0.2">
      <c r="A33" s="784"/>
      <c r="B33" s="778"/>
      <c r="C33" s="779"/>
      <c r="D33" s="778"/>
      <c r="E33" s="778"/>
      <c r="F33" s="780"/>
      <c r="G33" s="781"/>
      <c r="H33" s="778"/>
      <c r="I33" s="778"/>
      <c r="J33" s="778"/>
      <c r="K33" s="778"/>
      <c r="L33" s="780"/>
      <c r="M33" s="779"/>
      <c r="N33" s="778"/>
      <c r="O33" s="779"/>
      <c r="P33" s="778"/>
      <c r="Q33" s="779"/>
      <c r="R33" s="780"/>
      <c r="S33" s="780"/>
      <c r="T33" s="782"/>
      <c r="U33" s="782"/>
      <c r="V33" s="782"/>
      <c r="W33" s="782"/>
      <c r="X33" s="1667"/>
      <c r="Y33" s="1667"/>
    </row>
    <row r="34" spans="1:25" x14ac:dyDescent="0.25">
      <c r="A34" s="785"/>
      <c r="B34" s="786"/>
      <c r="C34" s="786"/>
      <c r="D34" s="786"/>
      <c r="E34" s="786"/>
      <c r="F34" s="787"/>
      <c r="G34" s="788"/>
      <c r="H34" s="789"/>
      <c r="I34" s="789"/>
      <c r="J34" s="789"/>
      <c r="K34" s="789"/>
      <c r="L34" s="790"/>
      <c r="M34" s="790"/>
      <c r="N34" s="790"/>
      <c r="O34" s="790"/>
      <c r="P34" s="790"/>
      <c r="Q34" s="790"/>
      <c r="R34" s="790"/>
      <c r="S34" s="790"/>
      <c r="T34" s="790"/>
      <c r="U34" s="790"/>
      <c r="V34" s="790"/>
      <c r="W34" s="790"/>
      <c r="X34" s="791"/>
      <c r="Y34" s="791"/>
    </row>
    <row r="35" spans="1:25" x14ac:dyDescent="0.25">
      <c r="X35" s="794"/>
      <c r="Y35" s="794"/>
    </row>
    <row r="36" spans="1:25" x14ac:dyDescent="0.25">
      <c r="X36" s="794"/>
      <c r="Y36" s="794"/>
    </row>
    <row r="37" spans="1:25" x14ac:dyDescent="0.25">
      <c r="X37" s="794"/>
      <c r="Y37" s="794"/>
    </row>
    <row r="38" spans="1:25" x14ac:dyDescent="0.25">
      <c r="X38" s="794"/>
      <c r="Y38" s="794"/>
    </row>
    <row r="39" spans="1:25" x14ac:dyDescent="0.25">
      <c r="X39" s="794"/>
      <c r="Y39" s="794"/>
    </row>
    <row r="40" spans="1:25" x14ac:dyDescent="0.25">
      <c r="X40" s="796"/>
      <c r="Y40" s="796"/>
    </row>
    <row r="41" spans="1:25" x14ac:dyDescent="0.25">
      <c r="X41" s="796"/>
      <c r="Y41" s="796"/>
    </row>
    <row r="42" spans="1:25" x14ac:dyDescent="0.25">
      <c r="X42" s="796"/>
      <c r="Y42" s="796"/>
    </row>
    <row r="43" spans="1:25" x14ac:dyDescent="0.25">
      <c r="X43" s="796"/>
      <c r="Y43" s="796"/>
    </row>
    <row r="44" spans="1:25" x14ac:dyDescent="0.25">
      <c r="X44" s="796"/>
      <c r="Y44" s="796"/>
    </row>
    <row r="45" spans="1:25" x14ac:dyDescent="0.25">
      <c r="X45" s="796"/>
      <c r="Y45" s="796"/>
    </row>
    <row r="46" spans="1:25" x14ac:dyDescent="0.25">
      <c r="X46" s="796"/>
      <c r="Y46" s="796"/>
    </row>
    <row r="47" spans="1:25" x14ac:dyDescent="0.25">
      <c r="X47" s="796"/>
      <c r="Y47" s="796"/>
    </row>
    <row r="48" spans="1:25" x14ac:dyDescent="0.25">
      <c r="X48" s="796"/>
      <c r="Y48" s="796"/>
    </row>
    <row r="49" spans="24:25" x14ac:dyDescent="0.25">
      <c r="X49" s="796"/>
      <c r="Y49" s="796"/>
    </row>
    <row r="50" spans="24:25" x14ac:dyDescent="0.25">
      <c r="X50" s="796"/>
      <c r="Y50" s="796"/>
    </row>
    <row r="51" spans="24:25" x14ac:dyDescent="0.25">
      <c r="X51" s="796"/>
      <c r="Y51" s="796"/>
    </row>
    <row r="52" spans="24:25" x14ac:dyDescent="0.25">
      <c r="X52" s="796"/>
      <c r="Y52" s="796"/>
    </row>
    <row r="53" spans="24:25" x14ac:dyDescent="0.25">
      <c r="X53" s="796"/>
      <c r="Y53" s="796"/>
    </row>
    <row r="54" spans="24:25" x14ac:dyDescent="0.25">
      <c r="X54" s="796"/>
      <c r="Y54" s="796"/>
    </row>
    <row r="55" spans="24:25" x14ac:dyDescent="0.25">
      <c r="X55" s="796"/>
      <c r="Y55" s="796"/>
    </row>
    <row r="56" spans="24:25" x14ac:dyDescent="0.25">
      <c r="X56" s="796"/>
      <c r="Y56" s="796"/>
    </row>
    <row r="57" spans="24:25" x14ac:dyDescent="0.25">
      <c r="X57" s="796"/>
      <c r="Y57" s="796"/>
    </row>
    <row r="58" spans="24:25" x14ac:dyDescent="0.25">
      <c r="X58" s="796"/>
      <c r="Y58" s="796"/>
    </row>
    <row r="59" spans="24:25" x14ac:dyDescent="0.25">
      <c r="X59" s="796"/>
      <c r="Y59" s="796"/>
    </row>
    <row r="60" spans="24:25" x14ac:dyDescent="0.25">
      <c r="X60" s="796"/>
      <c r="Y60" s="796"/>
    </row>
    <row r="61" spans="24:25" x14ac:dyDescent="0.25">
      <c r="X61" s="796"/>
      <c r="Y61" s="796"/>
    </row>
    <row r="62" spans="24:25" x14ac:dyDescent="0.25">
      <c r="X62" s="796"/>
      <c r="Y62" s="796"/>
    </row>
    <row r="63" spans="24:25" x14ac:dyDescent="0.25">
      <c r="X63" s="796"/>
      <c r="Y63" s="796"/>
    </row>
    <row r="64" spans="24:25" x14ac:dyDescent="0.25">
      <c r="X64" s="796"/>
      <c r="Y64" s="796"/>
    </row>
    <row r="65" spans="24:25" x14ac:dyDescent="0.25">
      <c r="X65" s="796"/>
      <c r="Y65" s="796"/>
    </row>
    <row r="66" spans="24:25" x14ac:dyDescent="0.25">
      <c r="X66" s="797"/>
      <c r="Y66" s="797"/>
    </row>
    <row r="67" spans="24:25" x14ac:dyDescent="0.25">
      <c r="X67" s="797"/>
      <c r="Y67" s="797"/>
    </row>
    <row r="68" spans="24:25" x14ac:dyDescent="0.25">
      <c r="X68" s="797"/>
      <c r="Y68" s="797"/>
    </row>
    <row r="69" spans="24:25" x14ac:dyDescent="0.25">
      <c r="X69" s="797"/>
      <c r="Y69" s="797"/>
    </row>
    <row r="70" spans="24:25" x14ac:dyDescent="0.25">
      <c r="X70" s="797"/>
      <c r="Y70" s="797"/>
    </row>
    <row r="71" spans="24:25" x14ac:dyDescent="0.25">
      <c r="X71" s="797"/>
      <c r="Y71" s="797"/>
    </row>
    <row r="72" spans="24:25" x14ac:dyDescent="0.25">
      <c r="X72" s="797"/>
      <c r="Y72" s="797"/>
    </row>
    <row r="73" spans="24:25" x14ac:dyDescent="0.25">
      <c r="X73" s="797"/>
      <c r="Y73" s="797"/>
    </row>
    <row r="74" spans="24:25" x14ac:dyDescent="0.25">
      <c r="X74" s="797"/>
      <c r="Y74" s="797"/>
    </row>
    <row r="75" spans="24:25" x14ac:dyDescent="0.25">
      <c r="X75" s="797"/>
      <c r="Y75" s="797"/>
    </row>
    <row r="76" spans="24:25" x14ac:dyDescent="0.25">
      <c r="X76" s="797"/>
      <c r="Y76" s="797"/>
    </row>
    <row r="77" spans="24:25" x14ac:dyDescent="0.25">
      <c r="X77" s="797"/>
      <c r="Y77" s="797"/>
    </row>
    <row r="78" spans="24:25" x14ac:dyDescent="0.25">
      <c r="X78" s="797"/>
      <c r="Y78" s="797"/>
    </row>
    <row r="79" spans="24:25" x14ac:dyDescent="0.25">
      <c r="X79" s="797"/>
      <c r="Y79" s="797"/>
    </row>
    <row r="80" spans="24:25" x14ac:dyDescent="0.25">
      <c r="X80" s="797"/>
      <c r="Y80" s="797"/>
    </row>
    <row r="81" spans="24:25" x14ac:dyDescent="0.25">
      <c r="X81" s="797"/>
      <c r="Y81" s="797"/>
    </row>
    <row r="82" spans="24:25" x14ac:dyDescent="0.25">
      <c r="X82" s="797"/>
      <c r="Y82" s="797"/>
    </row>
    <row r="83" spans="24:25" x14ac:dyDescent="0.25">
      <c r="X83" s="797"/>
      <c r="Y83" s="797"/>
    </row>
    <row r="84" spans="24:25" x14ac:dyDescent="0.25">
      <c r="X84" s="797"/>
      <c r="Y84" s="797"/>
    </row>
    <row r="85" spans="24:25" x14ac:dyDescent="0.25">
      <c r="X85" s="797"/>
      <c r="Y85" s="797"/>
    </row>
    <row r="86" spans="24:25" x14ac:dyDescent="0.25">
      <c r="X86" s="797"/>
      <c r="Y86" s="797"/>
    </row>
    <row r="87" spans="24:25" x14ac:dyDescent="0.25">
      <c r="X87" s="797"/>
      <c r="Y87" s="797"/>
    </row>
    <row r="88" spans="24:25" x14ac:dyDescent="0.25">
      <c r="X88" s="797"/>
      <c r="Y88" s="797"/>
    </row>
    <row r="89" spans="24:25" x14ac:dyDescent="0.25">
      <c r="X89" s="797"/>
      <c r="Y89" s="797"/>
    </row>
    <row r="90" spans="24:25" x14ac:dyDescent="0.25">
      <c r="X90" s="797"/>
      <c r="Y90" s="797"/>
    </row>
    <row r="91" spans="24:25" x14ac:dyDescent="0.25">
      <c r="X91" s="797"/>
      <c r="Y91" s="797"/>
    </row>
    <row r="92" spans="24:25" x14ac:dyDescent="0.25">
      <c r="X92" s="797"/>
      <c r="Y92" s="797"/>
    </row>
    <row r="93" spans="24:25" x14ac:dyDescent="0.25">
      <c r="X93" s="797"/>
      <c r="Y93" s="797"/>
    </row>
    <row r="94" spans="24:25" x14ac:dyDescent="0.25">
      <c r="X94" s="797"/>
      <c r="Y94" s="797"/>
    </row>
    <row r="95" spans="24:25" x14ac:dyDescent="0.25">
      <c r="X95" s="797"/>
      <c r="Y95" s="797"/>
    </row>
    <row r="96" spans="24:25" x14ac:dyDescent="0.25">
      <c r="X96" s="797"/>
      <c r="Y96" s="797"/>
    </row>
    <row r="97" spans="24:25" x14ac:dyDescent="0.25">
      <c r="X97" s="797"/>
      <c r="Y97" s="797"/>
    </row>
  </sheetData>
  <mergeCells count="19">
    <mergeCell ref="X33:Y33"/>
    <mergeCell ref="J6:K6"/>
    <mergeCell ref="L6:M6"/>
    <mergeCell ref="N6:O6"/>
    <mergeCell ref="P6:Q6"/>
    <mergeCell ref="R6:S6"/>
    <mergeCell ref="T6:U6"/>
    <mergeCell ref="A4:A6"/>
    <mergeCell ref="B4:Y4"/>
    <mergeCell ref="B5:G5"/>
    <mergeCell ref="H5:M5"/>
    <mergeCell ref="N5:S5"/>
    <mergeCell ref="T5:Y5"/>
    <mergeCell ref="B6:C6"/>
    <mergeCell ref="D6:E6"/>
    <mergeCell ref="F6:G6"/>
    <mergeCell ref="H6:I6"/>
    <mergeCell ref="V6:W6"/>
    <mergeCell ref="X6:Y6"/>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&amp;R328</oddFooter>
  </headerFooter>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Y84"/>
  <sheetViews>
    <sheetView showGridLines="0" view="pageBreakPreview" zoomScaleNormal="80" zoomScaleSheetLayoutView="100" workbookViewId="0">
      <selection activeCell="I8" sqref="I8"/>
    </sheetView>
  </sheetViews>
  <sheetFormatPr baseColWidth="10" defaultRowHeight="13.5" x14ac:dyDescent="0.25"/>
  <cols>
    <col min="1" max="1" width="18.125" style="753" customWidth="1"/>
    <col min="2" max="2" width="5.25" style="792" customWidth="1"/>
    <col min="3" max="3" width="2.25" style="792" customWidth="1"/>
    <col min="4" max="4" width="6.375" style="792" customWidth="1"/>
    <col min="5" max="5" width="2" style="792" customWidth="1"/>
    <col min="6" max="6" width="14.875" style="793" customWidth="1"/>
    <col min="7" max="7" width="1.375" style="794" customWidth="1"/>
    <col min="8" max="8" width="5.625" style="795" customWidth="1"/>
    <col min="9" max="9" width="1.375" style="795" customWidth="1"/>
    <col min="10" max="10" width="6.375" style="795" customWidth="1"/>
    <col min="11" max="11" width="2" style="795" customWidth="1"/>
    <col min="12" max="12" width="13.25" style="753" customWidth="1"/>
    <col min="13" max="13" width="1.125" style="753" customWidth="1"/>
    <col min="14" max="14" width="5.625" style="753" customWidth="1"/>
    <col min="15" max="15" width="1.5" style="753" customWidth="1"/>
    <col min="16" max="16" width="6.875" style="753" customWidth="1"/>
    <col min="17" max="17" width="0.75" style="753" customWidth="1"/>
    <col min="18" max="18" width="13.375" style="753" customWidth="1"/>
    <col min="19" max="19" width="0.75" style="753" customWidth="1"/>
    <col min="20" max="20" width="6.375" style="753" customWidth="1"/>
    <col min="21" max="21" width="1.625" style="753" customWidth="1"/>
    <col min="22" max="22" width="6.75" style="753" customWidth="1"/>
    <col min="23" max="23" width="1.5" style="753" customWidth="1"/>
    <col min="24" max="24" width="10.125" style="798" customWidth="1"/>
    <col min="25" max="25" width="1.5" style="798" customWidth="1"/>
    <col min="26" max="26" width="20.875" style="753" customWidth="1"/>
    <col min="27" max="256" width="11" style="753"/>
    <col min="257" max="257" width="18.125" style="753" customWidth="1"/>
    <col min="258" max="258" width="5.25" style="753" customWidth="1"/>
    <col min="259" max="259" width="2.25" style="753" customWidth="1"/>
    <col min="260" max="260" width="6.375" style="753" customWidth="1"/>
    <col min="261" max="261" width="2" style="753" customWidth="1"/>
    <col min="262" max="262" width="14.875" style="753" customWidth="1"/>
    <col min="263" max="263" width="1.375" style="753" customWidth="1"/>
    <col min="264" max="264" width="5.625" style="753" customWidth="1"/>
    <col min="265" max="265" width="1.375" style="753" customWidth="1"/>
    <col min="266" max="266" width="6.375" style="753" customWidth="1"/>
    <col min="267" max="267" width="2" style="753" customWidth="1"/>
    <col min="268" max="268" width="13.25" style="753" customWidth="1"/>
    <col min="269" max="269" width="1.125" style="753" customWidth="1"/>
    <col min="270" max="270" width="5.625" style="753" customWidth="1"/>
    <col min="271" max="271" width="1.5" style="753" customWidth="1"/>
    <col min="272" max="272" width="6.875" style="753" customWidth="1"/>
    <col min="273" max="273" width="0.75" style="753" customWidth="1"/>
    <col min="274" max="274" width="13.375" style="753" customWidth="1"/>
    <col min="275" max="275" width="0.75" style="753" customWidth="1"/>
    <col min="276" max="276" width="6.375" style="753" customWidth="1"/>
    <col min="277" max="277" width="1.625" style="753" customWidth="1"/>
    <col min="278" max="278" width="6.75" style="753" customWidth="1"/>
    <col min="279" max="279" width="1.5" style="753" customWidth="1"/>
    <col min="280" max="280" width="10.125" style="753" customWidth="1"/>
    <col min="281" max="281" width="1.5" style="753" customWidth="1"/>
    <col min="282" max="282" width="20.875" style="753" customWidth="1"/>
    <col min="283" max="512" width="11" style="753"/>
    <col min="513" max="513" width="18.125" style="753" customWidth="1"/>
    <col min="514" max="514" width="5.25" style="753" customWidth="1"/>
    <col min="515" max="515" width="2.25" style="753" customWidth="1"/>
    <col min="516" max="516" width="6.375" style="753" customWidth="1"/>
    <col min="517" max="517" width="2" style="753" customWidth="1"/>
    <col min="518" max="518" width="14.875" style="753" customWidth="1"/>
    <col min="519" max="519" width="1.375" style="753" customWidth="1"/>
    <col min="520" max="520" width="5.625" style="753" customWidth="1"/>
    <col min="521" max="521" width="1.375" style="753" customWidth="1"/>
    <col min="522" max="522" width="6.375" style="753" customWidth="1"/>
    <col min="523" max="523" width="2" style="753" customWidth="1"/>
    <col min="524" max="524" width="13.25" style="753" customWidth="1"/>
    <col min="525" max="525" width="1.125" style="753" customWidth="1"/>
    <col min="526" max="526" width="5.625" style="753" customWidth="1"/>
    <col min="527" max="527" width="1.5" style="753" customWidth="1"/>
    <col min="528" max="528" width="6.875" style="753" customWidth="1"/>
    <col min="529" max="529" width="0.75" style="753" customWidth="1"/>
    <col min="530" max="530" width="13.375" style="753" customWidth="1"/>
    <col min="531" max="531" width="0.75" style="753" customWidth="1"/>
    <col min="532" max="532" width="6.375" style="753" customWidth="1"/>
    <col min="533" max="533" width="1.625" style="753" customWidth="1"/>
    <col min="534" max="534" width="6.75" style="753" customWidth="1"/>
    <col min="535" max="535" width="1.5" style="753" customWidth="1"/>
    <col min="536" max="536" width="10.125" style="753" customWidth="1"/>
    <col min="537" max="537" width="1.5" style="753" customWidth="1"/>
    <col min="538" max="538" width="20.875" style="753" customWidth="1"/>
    <col min="539" max="768" width="11" style="753"/>
    <col min="769" max="769" width="18.125" style="753" customWidth="1"/>
    <col min="770" max="770" width="5.25" style="753" customWidth="1"/>
    <col min="771" max="771" width="2.25" style="753" customWidth="1"/>
    <col min="772" max="772" width="6.375" style="753" customWidth="1"/>
    <col min="773" max="773" width="2" style="753" customWidth="1"/>
    <col min="774" max="774" width="14.875" style="753" customWidth="1"/>
    <col min="775" max="775" width="1.375" style="753" customWidth="1"/>
    <col min="776" max="776" width="5.625" style="753" customWidth="1"/>
    <col min="777" max="777" width="1.375" style="753" customWidth="1"/>
    <col min="778" max="778" width="6.375" style="753" customWidth="1"/>
    <col min="779" max="779" width="2" style="753" customWidth="1"/>
    <col min="780" max="780" width="13.25" style="753" customWidth="1"/>
    <col min="781" max="781" width="1.125" style="753" customWidth="1"/>
    <col min="782" max="782" width="5.625" style="753" customWidth="1"/>
    <col min="783" max="783" width="1.5" style="753" customWidth="1"/>
    <col min="784" max="784" width="6.875" style="753" customWidth="1"/>
    <col min="785" max="785" width="0.75" style="753" customWidth="1"/>
    <col min="786" max="786" width="13.375" style="753" customWidth="1"/>
    <col min="787" max="787" width="0.75" style="753" customWidth="1"/>
    <col min="788" max="788" width="6.375" style="753" customWidth="1"/>
    <col min="789" max="789" width="1.625" style="753" customWidth="1"/>
    <col min="790" max="790" width="6.75" style="753" customWidth="1"/>
    <col min="791" max="791" width="1.5" style="753" customWidth="1"/>
    <col min="792" max="792" width="10.125" style="753" customWidth="1"/>
    <col min="793" max="793" width="1.5" style="753" customWidth="1"/>
    <col min="794" max="794" width="20.875" style="753" customWidth="1"/>
    <col min="795" max="1024" width="11" style="753"/>
    <col min="1025" max="1025" width="18.125" style="753" customWidth="1"/>
    <col min="1026" max="1026" width="5.25" style="753" customWidth="1"/>
    <col min="1027" max="1027" width="2.25" style="753" customWidth="1"/>
    <col min="1028" max="1028" width="6.375" style="753" customWidth="1"/>
    <col min="1029" max="1029" width="2" style="753" customWidth="1"/>
    <col min="1030" max="1030" width="14.875" style="753" customWidth="1"/>
    <col min="1031" max="1031" width="1.375" style="753" customWidth="1"/>
    <col min="1032" max="1032" width="5.625" style="753" customWidth="1"/>
    <col min="1033" max="1033" width="1.375" style="753" customWidth="1"/>
    <col min="1034" max="1034" width="6.375" style="753" customWidth="1"/>
    <col min="1035" max="1035" width="2" style="753" customWidth="1"/>
    <col min="1036" max="1036" width="13.25" style="753" customWidth="1"/>
    <col min="1037" max="1037" width="1.125" style="753" customWidth="1"/>
    <col min="1038" max="1038" width="5.625" style="753" customWidth="1"/>
    <col min="1039" max="1039" width="1.5" style="753" customWidth="1"/>
    <col min="1040" max="1040" width="6.875" style="753" customWidth="1"/>
    <col min="1041" max="1041" width="0.75" style="753" customWidth="1"/>
    <col min="1042" max="1042" width="13.375" style="753" customWidth="1"/>
    <col min="1043" max="1043" width="0.75" style="753" customWidth="1"/>
    <col min="1044" max="1044" width="6.375" style="753" customWidth="1"/>
    <col min="1045" max="1045" width="1.625" style="753" customWidth="1"/>
    <col min="1046" max="1046" width="6.75" style="753" customWidth="1"/>
    <col min="1047" max="1047" width="1.5" style="753" customWidth="1"/>
    <col min="1048" max="1048" width="10.125" style="753" customWidth="1"/>
    <col min="1049" max="1049" width="1.5" style="753" customWidth="1"/>
    <col min="1050" max="1050" width="20.875" style="753" customWidth="1"/>
    <col min="1051" max="1280" width="11" style="753"/>
    <col min="1281" max="1281" width="18.125" style="753" customWidth="1"/>
    <col min="1282" max="1282" width="5.25" style="753" customWidth="1"/>
    <col min="1283" max="1283" width="2.25" style="753" customWidth="1"/>
    <col min="1284" max="1284" width="6.375" style="753" customWidth="1"/>
    <col min="1285" max="1285" width="2" style="753" customWidth="1"/>
    <col min="1286" max="1286" width="14.875" style="753" customWidth="1"/>
    <col min="1287" max="1287" width="1.375" style="753" customWidth="1"/>
    <col min="1288" max="1288" width="5.625" style="753" customWidth="1"/>
    <col min="1289" max="1289" width="1.375" style="753" customWidth="1"/>
    <col min="1290" max="1290" width="6.375" style="753" customWidth="1"/>
    <col min="1291" max="1291" width="2" style="753" customWidth="1"/>
    <col min="1292" max="1292" width="13.25" style="753" customWidth="1"/>
    <col min="1293" max="1293" width="1.125" style="753" customWidth="1"/>
    <col min="1294" max="1294" width="5.625" style="753" customWidth="1"/>
    <col min="1295" max="1295" width="1.5" style="753" customWidth="1"/>
    <col min="1296" max="1296" width="6.875" style="753" customWidth="1"/>
    <col min="1297" max="1297" width="0.75" style="753" customWidth="1"/>
    <col min="1298" max="1298" width="13.375" style="753" customWidth="1"/>
    <col min="1299" max="1299" width="0.75" style="753" customWidth="1"/>
    <col min="1300" max="1300" width="6.375" style="753" customWidth="1"/>
    <col min="1301" max="1301" width="1.625" style="753" customWidth="1"/>
    <col min="1302" max="1302" width="6.75" style="753" customWidth="1"/>
    <col min="1303" max="1303" width="1.5" style="753" customWidth="1"/>
    <col min="1304" max="1304" width="10.125" style="753" customWidth="1"/>
    <col min="1305" max="1305" width="1.5" style="753" customWidth="1"/>
    <col min="1306" max="1306" width="20.875" style="753" customWidth="1"/>
    <col min="1307" max="1536" width="11" style="753"/>
    <col min="1537" max="1537" width="18.125" style="753" customWidth="1"/>
    <col min="1538" max="1538" width="5.25" style="753" customWidth="1"/>
    <col min="1539" max="1539" width="2.25" style="753" customWidth="1"/>
    <col min="1540" max="1540" width="6.375" style="753" customWidth="1"/>
    <col min="1541" max="1541" width="2" style="753" customWidth="1"/>
    <col min="1542" max="1542" width="14.875" style="753" customWidth="1"/>
    <col min="1543" max="1543" width="1.375" style="753" customWidth="1"/>
    <col min="1544" max="1544" width="5.625" style="753" customWidth="1"/>
    <col min="1545" max="1545" width="1.375" style="753" customWidth="1"/>
    <col min="1546" max="1546" width="6.375" style="753" customWidth="1"/>
    <col min="1547" max="1547" width="2" style="753" customWidth="1"/>
    <col min="1548" max="1548" width="13.25" style="753" customWidth="1"/>
    <col min="1549" max="1549" width="1.125" style="753" customWidth="1"/>
    <col min="1550" max="1550" width="5.625" style="753" customWidth="1"/>
    <col min="1551" max="1551" width="1.5" style="753" customWidth="1"/>
    <col min="1552" max="1552" width="6.875" style="753" customWidth="1"/>
    <col min="1553" max="1553" width="0.75" style="753" customWidth="1"/>
    <col min="1554" max="1554" width="13.375" style="753" customWidth="1"/>
    <col min="1555" max="1555" width="0.75" style="753" customWidth="1"/>
    <col min="1556" max="1556" width="6.375" style="753" customWidth="1"/>
    <col min="1557" max="1557" width="1.625" style="753" customWidth="1"/>
    <col min="1558" max="1558" width="6.75" style="753" customWidth="1"/>
    <col min="1559" max="1559" width="1.5" style="753" customWidth="1"/>
    <col min="1560" max="1560" width="10.125" style="753" customWidth="1"/>
    <col min="1561" max="1561" width="1.5" style="753" customWidth="1"/>
    <col min="1562" max="1562" width="20.875" style="753" customWidth="1"/>
    <col min="1563" max="1792" width="11" style="753"/>
    <col min="1793" max="1793" width="18.125" style="753" customWidth="1"/>
    <col min="1794" max="1794" width="5.25" style="753" customWidth="1"/>
    <col min="1795" max="1795" width="2.25" style="753" customWidth="1"/>
    <col min="1796" max="1796" width="6.375" style="753" customWidth="1"/>
    <col min="1797" max="1797" width="2" style="753" customWidth="1"/>
    <col min="1798" max="1798" width="14.875" style="753" customWidth="1"/>
    <col min="1799" max="1799" width="1.375" style="753" customWidth="1"/>
    <col min="1800" max="1800" width="5.625" style="753" customWidth="1"/>
    <col min="1801" max="1801" width="1.375" style="753" customWidth="1"/>
    <col min="1802" max="1802" width="6.375" style="753" customWidth="1"/>
    <col min="1803" max="1803" width="2" style="753" customWidth="1"/>
    <col min="1804" max="1804" width="13.25" style="753" customWidth="1"/>
    <col min="1805" max="1805" width="1.125" style="753" customWidth="1"/>
    <col min="1806" max="1806" width="5.625" style="753" customWidth="1"/>
    <col min="1807" max="1807" width="1.5" style="753" customWidth="1"/>
    <col min="1808" max="1808" width="6.875" style="753" customWidth="1"/>
    <col min="1809" max="1809" width="0.75" style="753" customWidth="1"/>
    <col min="1810" max="1810" width="13.375" style="753" customWidth="1"/>
    <col min="1811" max="1811" width="0.75" style="753" customWidth="1"/>
    <col min="1812" max="1812" width="6.375" style="753" customWidth="1"/>
    <col min="1813" max="1813" width="1.625" style="753" customWidth="1"/>
    <col min="1814" max="1814" width="6.75" style="753" customWidth="1"/>
    <col min="1815" max="1815" width="1.5" style="753" customWidth="1"/>
    <col min="1816" max="1816" width="10.125" style="753" customWidth="1"/>
    <col min="1817" max="1817" width="1.5" style="753" customWidth="1"/>
    <col min="1818" max="1818" width="20.875" style="753" customWidth="1"/>
    <col min="1819" max="2048" width="11" style="753"/>
    <col min="2049" max="2049" width="18.125" style="753" customWidth="1"/>
    <col min="2050" max="2050" width="5.25" style="753" customWidth="1"/>
    <col min="2051" max="2051" width="2.25" style="753" customWidth="1"/>
    <col min="2052" max="2052" width="6.375" style="753" customWidth="1"/>
    <col min="2053" max="2053" width="2" style="753" customWidth="1"/>
    <col min="2054" max="2054" width="14.875" style="753" customWidth="1"/>
    <col min="2055" max="2055" width="1.375" style="753" customWidth="1"/>
    <col min="2056" max="2056" width="5.625" style="753" customWidth="1"/>
    <col min="2057" max="2057" width="1.375" style="753" customWidth="1"/>
    <col min="2058" max="2058" width="6.375" style="753" customWidth="1"/>
    <col min="2059" max="2059" width="2" style="753" customWidth="1"/>
    <col min="2060" max="2060" width="13.25" style="753" customWidth="1"/>
    <col min="2061" max="2061" width="1.125" style="753" customWidth="1"/>
    <col min="2062" max="2062" width="5.625" style="753" customWidth="1"/>
    <col min="2063" max="2063" width="1.5" style="753" customWidth="1"/>
    <col min="2064" max="2064" width="6.875" style="753" customWidth="1"/>
    <col min="2065" max="2065" width="0.75" style="753" customWidth="1"/>
    <col min="2066" max="2066" width="13.375" style="753" customWidth="1"/>
    <col min="2067" max="2067" width="0.75" style="753" customWidth="1"/>
    <col min="2068" max="2068" width="6.375" style="753" customWidth="1"/>
    <col min="2069" max="2069" width="1.625" style="753" customWidth="1"/>
    <col min="2070" max="2070" width="6.75" style="753" customWidth="1"/>
    <col min="2071" max="2071" width="1.5" style="753" customWidth="1"/>
    <col min="2072" max="2072" width="10.125" style="753" customWidth="1"/>
    <col min="2073" max="2073" width="1.5" style="753" customWidth="1"/>
    <col min="2074" max="2074" width="20.875" style="753" customWidth="1"/>
    <col min="2075" max="2304" width="11" style="753"/>
    <col min="2305" max="2305" width="18.125" style="753" customWidth="1"/>
    <col min="2306" max="2306" width="5.25" style="753" customWidth="1"/>
    <col min="2307" max="2307" width="2.25" style="753" customWidth="1"/>
    <col min="2308" max="2308" width="6.375" style="753" customWidth="1"/>
    <col min="2309" max="2309" width="2" style="753" customWidth="1"/>
    <col min="2310" max="2310" width="14.875" style="753" customWidth="1"/>
    <col min="2311" max="2311" width="1.375" style="753" customWidth="1"/>
    <col min="2312" max="2312" width="5.625" style="753" customWidth="1"/>
    <col min="2313" max="2313" width="1.375" style="753" customWidth="1"/>
    <col min="2314" max="2314" width="6.375" style="753" customWidth="1"/>
    <col min="2315" max="2315" width="2" style="753" customWidth="1"/>
    <col min="2316" max="2316" width="13.25" style="753" customWidth="1"/>
    <col min="2317" max="2317" width="1.125" style="753" customWidth="1"/>
    <col min="2318" max="2318" width="5.625" style="753" customWidth="1"/>
    <col min="2319" max="2319" width="1.5" style="753" customWidth="1"/>
    <col min="2320" max="2320" width="6.875" style="753" customWidth="1"/>
    <col min="2321" max="2321" width="0.75" style="753" customWidth="1"/>
    <col min="2322" max="2322" width="13.375" style="753" customWidth="1"/>
    <col min="2323" max="2323" width="0.75" style="753" customWidth="1"/>
    <col min="2324" max="2324" width="6.375" style="753" customWidth="1"/>
    <col min="2325" max="2325" width="1.625" style="753" customWidth="1"/>
    <col min="2326" max="2326" width="6.75" style="753" customWidth="1"/>
    <col min="2327" max="2327" width="1.5" style="753" customWidth="1"/>
    <col min="2328" max="2328" width="10.125" style="753" customWidth="1"/>
    <col min="2329" max="2329" width="1.5" style="753" customWidth="1"/>
    <col min="2330" max="2330" width="20.875" style="753" customWidth="1"/>
    <col min="2331" max="2560" width="11" style="753"/>
    <col min="2561" max="2561" width="18.125" style="753" customWidth="1"/>
    <col min="2562" max="2562" width="5.25" style="753" customWidth="1"/>
    <col min="2563" max="2563" width="2.25" style="753" customWidth="1"/>
    <col min="2564" max="2564" width="6.375" style="753" customWidth="1"/>
    <col min="2565" max="2565" width="2" style="753" customWidth="1"/>
    <col min="2566" max="2566" width="14.875" style="753" customWidth="1"/>
    <col min="2567" max="2567" width="1.375" style="753" customWidth="1"/>
    <col min="2568" max="2568" width="5.625" style="753" customWidth="1"/>
    <col min="2569" max="2569" width="1.375" style="753" customWidth="1"/>
    <col min="2570" max="2570" width="6.375" style="753" customWidth="1"/>
    <col min="2571" max="2571" width="2" style="753" customWidth="1"/>
    <col min="2572" max="2572" width="13.25" style="753" customWidth="1"/>
    <col min="2573" max="2573" width="1.125" style="753" customWidth="1"/>
    <col min="2574" max="2574" width="5.625" style="753" customWidth="1"/>
    <col min="2575" max="2575" width="1.5" style="753" customWidth="1"/>
    <col min="2576" max="2576" width="6.875" style="753" customWidth="1"/>
    <col min="2577" max="2577" width="0.75" style="753" customWidth="1"/>
    <col min="2578" max="2578" width="13.375" style="753" customWidth="1"/>
    <col min="2579" max="2579" width="0.75" style="753" customWidth="1"/>
    <col min="2580" max="2580" width="6.375" style="753" customWidth="1"/>
    <col min="2581" max="2581" width="1.625" style="753" customWidth="1"/>
    <col min="2582" max="2582" width="6.75" style="753" customWidth="1"/>
    <col min="2583" max="2583" width="1.5" style="753" customWidth="1"/>
    <col min="2584" max="2584" width="10.125" style="753" customWidth="1"/>
    <col min="2585" max="2585" width="1.5" style="753" customWidth="1"/>
    <col min="2586" max="2586" width="20.875" style="753" customWidth="1"/>
    <col min="2587" max="2816" width="11" style="753"/>
    <col min="2817" max="2817" width="18.125" style="753" customWidth="1"/>
    <col min="2818" max="2818" width="5.25" style="753" customWidth="1"/>
    <col min="2819" max="2819" width="2.25" style="753" customWidth="1"/>
    <col min="2820" max="2820" width="6.375" style="753" customWidth="1"/>
    <col min="2821" max="2821" width="2" style="753" customWidth="1"/>
    <col min="2822" max="2822" width="14.875" style="753" customWidth="1"/>
    <col min="2823" max="2823" width="1.375" style="753" customWidth="1"/>
    <col min="2824" max="2824" width="5.625" style="753" customWidth="1"/>
    <col min="2825" max="2825" width="1.375" style="753" customWidth="1"/>
    <col min="2826" max="2826" width="6.375" style="753" customWidth="1"/>
    <col min="2827" max="2827" width="2" style="753" customWidth="1"/>
    <col min="2828" max="2828" width="13.25" style="753" customWidth="1"/>
    <col min="2829" max="2829" width="1.125" style="753" customWidth="1"/>
    <col min="2830" max="2830" width="5.625" style="753" customWidth="1"/>
    <col min="2831" max="2831" width="1.5" style="753" customWidth="1"/>
    <col min="2832" max="2832" width="6.875" style="753" customWidth="1"/>
    <col min="2833" max="2833" width="0.75" style="753" customWidth="1"/>
    <col min="2834" max="2834" width="13.375" style="753" customWidth="1"/>
    <col min="2835" max="2835" width="0.75" style="753" customWidth="1"/>
    <col min="2836" max="2836" width="6.375" style="753" customWidth="1"/>
    <col min="2837" max="2837" width="1.625" style="753" customWidth="1"/>
    <col min="2838" max="2838" width="6.75" style="753" customWidth="1"/>
    <col min="2839" max="2839" width="1.5" style="753" customWidth="1"/>
    <col min="2840" max="2840" width="10.125" style="753" customWidth="1"/>
    <col min="2841" max="2841" width="1.5" style="753" customWidth="1"/>
    <col min="2842" max="2842" width="20.875" style="753" customWidth="1"/>
    <col min="2843" max="3072" width="11" style="753"/>
    <col min="3073" max="3073" width="18.125" style="753" customWidth="1"/>
    <col min="3074" max="3074" width="5.25" style="753" customWidth="1"/>
    <col min="3075" max="3075" width="2.25" style="753" customWidth="1"/>
    <col min="3076" max="3076" width="6.375" style="753" customWidth="1"/>
    <col min="3077" max="3077" width="2" style="753" customWidth="1"/>
    <col min="3078" max="3078" width="14.875" style="753" customWidth="1"/>
    <col min="3079" max="3079" width="1.375" style="753" customWidth="1"/>
    <col min="3080" max="3080" width="5.625" style="753" customWidth="1"/>
    <col min="3081" max="3081" width="1.375" style="753" customWidth="1"/>
    <col min="3082" max="3082" width="6.375" style="753" customWidth="1"/>
    <col min="3083" max="3083" width="2" style="753" customWidth="1"/>
    <col min="3084" max="3084" width="13.25" style="753" customWidth="1"/>
    <col min="3085" max="3085" width="1.125" style="753" customWidth="1"/>
    <col min="3086" max="3086" width="5.625" style="753" customWidth="1"/>
    <col min="3087" max="3087" width="1.5" style="753" customWidth="1"/>
    <col min="3088" max="3088" width="6.875" style="753" customWidth="1"/>
    <col min="3089" max="3089" width="0.75" style="753" customWidth="1"/>
    <col min="3090" max="3090" width="13.375" style="753" customWidth="1"/>
    <col min="3091" max="3091" width="0.75" style="753" customWidth="1"/>
    <col min="3092" max="3092" width="6.375" style="753" customWidth="1"/>
    <col min="3093" max="3093" width="1.625" style="753" customWidth="1"/>
    <col min="3094" max="3094" width="6.75" style="753" customWidth="1"/>
    <col min="3095" max="3095" width="1.5" style="753" customWidth="1"/>
    <col min="3096" max="3096" width="10.125" style="753" customWidth="1"/>
    <col min="3097" max="3097" width="1.5" style="753" customWidth="1"/>
    <col min="3098" max="3098" width="20.875" style="753" customWidth="1"/>
    <col min="3099" max="3328" width="11" style="753"/>
    <col min="3329" max="3329" width="18.125" style="753" customWidth="1"/>
    <col min="3330" max="3330" width="5.25" style="753" customWidth="1"/>
    <col min="3331" max="3331" width="2.25" style="753" customWidth="1"/>
    <col min="3332" max="3332" width="6.375" style="753" customWidth="1"/>
    <col min="3333" max="3333" width="2" style="753" customWidth="1"/>
    <col min="3334" max="3334" width="14.875" style="753" customWidth="1"/>
    <col min="3335" max="3335" width="1.375" style="753" customWidth="1"/>
    <col min="3336" max="3336" width="5.625" style="753" customWidth="1"/>
    <col min="3337" max="3337" width="1.375" style="753" customWidth="1"/>
    <col min="3338" max="3338" width="6.375" style="753" customWidth="1"/>
    <col min="3339" max="3339" width="2" style="753" customWidth="1"/>
    <col min="3340" max="3340" width="13.25" style="753" customWidth="1"/>
    <col min="3341" max="3341" width="1.125" style="753" customWidth="1"/>
    <col min="3342" max="3342" width="5.625" style="753" customWidth="1"/>
    <col min="3343" max="3343" width="1.5" style="753" customWidth="1"/>
    <col min="3344" max="3344" width="6.875" style="753" customWidth="1"/>
    <col min="3345" max="3345" width="0.75" style="753" customWidth="1"/>
    <col min="3346" max="3346" width="13.375" style="753" customWidth="1"/>
    <col min="3347" max="3347" width="0.75" style="753" customWidth="1"/>
    <col min="3348" max="3348" width="6.375" style="753" customWidth="1"/>
    <col min="3349" max="3349" width="1.625" style="753" customWidth="1"/>
    <col min="3350" max="3350" width="6.75" style="753" customWidth="1"/>
    <col min="3351" max="3351" width="1.5" style="753" customWidth="1"/>
    <col min="3352" max="3352" width="10.125" style="753" customWidth="1"/>
    <col min="3353" max="3353" width="1.5" style="753" customWidth="1"/>
    <col min="3354" max="3354" width="20.875" style="753" customWidth="1"/>
    <col min="3355" max="3584" width="11" style="753"/>
    <col min="3585" max="3585" width="18.125" style="753" customWidth="1"/>
    <col min="3586" max="3586" width="5.25" style="753" customWidth="1"/>
    <col min="3587" max="3587" width="2.25" style="753" customWidth="1"/>
    <col min="3588" max="3588" width="6.375" style="753" customWidth="1"/>
    <col min="3589" max="3589" width="2" style="753" customWidth="1"/>
    <col min="3590" max="3590" width="14.875" style="753" customWidth="1"/>
    <col min="3591" max="3591" width="1.375" style="753" customWidth="1"/>
    <col min="3592" max="3592" width="5.625" style="753" customWidth="1"/>
    <col min="3593" max="3593" width="1.375" style="753" customWidth="1"/>
    <col min="3594" max="3594" width="6.375" style="753" customWidth="1"/>
    <col min="3595" max="3595" width="2" style="753" customWidth="1"/>
    <col min="3596" max="3596" width="13.25" style="753" customWidth="1"/>
    <col min="3597" max="3597" width="1.125" style="753" customWidth="1"/>
    <col min="3598" max="3598" width="5.625" style="753" customWidth="1"/>
    <col min="3599" max="3599" width="1.5" style="753" customWidth="1"/>
    <col min="3600" max="3600" width="6.875" style="753" customWidth="1"/>
    <col min="3601" max="3601" width="0.75" style="753" customWidth="1"/>
    <col min="3602" max="3602" width="13.375" style="753" customWidth="1"/>
    <col min="3603" max="3603" width="0.75" style="753" customWidth="1"/>
    <col min="3604" max="3604" width="6.375" style="753" customWidth="1"/>
    <col min="3605" max="3605" width="1.625" style="753" customWidth="1"/>
    <col min="3606" max="3606" width="6.75" style="753" customWidth="1"/>
    <col min="3607" max="3607" width="1.5" style="753" customWidth="1"/>
    <col min="3608" max="3608" width="10.125" style="753" customWidth="1"/>
    <col min="3609" max="3609" width="1.5" style="753" customWidth="1"/>
    <col min="3610" max="3610" width="20.875" style="753" customWidth="1"/>
    <col min="3611" max="3840" width="11" style="753"/>
    <col min="3841" max="3841" width="18.125" style="753" customWidth="1"/>
    <col min="3842" max="3842" width="5.25" style="753" customWidth="1"/>
    <col min="3843" max="3843" width="2.25" style="753" customWidth="1"/>
    <col min="3844" max="3844" width="6.375" style="753" customWidth="1"/>
    <col min="3845" max="3845" width="2" style="753" customWidth="1"/>
    <col min="3846" max="3846" width="14.875" style="753" customWidth="1"/>
    <col min="3847" max="3847" width="1.375" style="753" customWidth="1"/>
    <col min="3848" max="3848" width="5.625" style="753" customWidth="1"/>
    <col min="3849" max="3849" width="1.375" style="753" customWidth="1"/>
    <col min="3850" max="3850" width="6.375" style="753" customWidth="1"/>
    <col min="3851" max="3851" width="2" style="753" customWidth="1"/>
    <col min="3852" max="3852" width="13.25" style="753" customWidth="1"/>
    <col min="3853" max="3853" width="1.125" style="753" customWidth="1"/>
    <col min="3854" max="3854" width="5.625" style="753" customWidth="1"/>
    <col min="3855" max="3855" width="1.5" style="753" customWidth="1"/>
    <col min="3856" max="3856" width="6.875" style="753" customWidth="1"/>
    <col min="3857" max="3857" width="0.75" style="753" customWidth="1"/>
    <col min="3858" max="3858" width="13.375" style="753" customWidth="1"/>
    <col min="3859" max="3859" width="0.75" style="753" customWidth="1"/>
    <col min="3860" max="3860" width="6.375" style="753" customWidth="1"/>
    <col min="3861" max="3861" width="1.625" style="753" customWidth="1"/>
    <col min="3862" max="3862" width="6.75" style="753" customWidth="1"/>
    <col min="3863" max="3863" width="1.5" style="753" customWidth="1"/>
    <col min="3864" max="3864" width="10.125" style="753" customWidth="1"/>
    <col min="3865" max="3865" width="1.5" style="753" customWidth="1"/>
    <col min="3866" max="3866" width="20.875" style="753" customWidth="1"/>
    <col min="3867" max="4096" width="11" style="753"/>
    <col min="4097" max="4097" width="18.125" style="753" customWidth="1"/>
    <col min="4098" max="4098" width="5.25" style="753" customWidth="1"/>
    <col min="4099" max="4099" width="2.25" style="753" customWidth="1"/>
    <col min="4100" max="4100" width="6.375" style="753" customWidth="1"/>
    <col min="4101" max="4101" width="2" style="753" customWidth="1"/>
    <col min="4102" max="4102" width="14.875" style="753" customWidth="1"/>
    <col min="4103" max="4103" width="1.375" style="753" customWidth="1"/>
    <col min="4104" max="4104" width="5.625" style="753" customWidth="1"/>
    <col min="4105" max="4105" width="1.375" style="753" customWidth="1"/>
    <col min="4106" max="4106" width="6.375" style="753" customWidth="1"/>
    <col min="4107" max="4107" width="2" style="753" customWidth="1"/>
    <col min="4108" max="4108" width="13.25" style="753" customWidth="1"/>
    <col min="4109" max="4109" width="1.125" style="753" customWidth="1"/>
    <col min="4110" max="4110" width="5.625" style="753" customWidth="1"/>
    <col min="4111" max="4111" width="1.5" style="753" customWidth="1"/>
    <col min="4112" max="4112" width="6.875" style="753" customWidth="1"/>
    <col min="4113" max="4113" width="0.75" style="753" customWidth="1"/>
    <col min="4114" max="4114" width="13.375" style="753" customWidth="1"/>
    <col min="4115" max="4115" width="0.75" style="753" customWidth="1"/>
    <col min="4116" max="4116" width="6.375" style="753" customWidth="1"/>
    <col min="4117" max="4117" width="1.625" style="753" customWidth="1"/>
    <col min="4118" max="4118" width="6.75" style="753" customWidth="1"/>
    <col min="4119" max="4119" width="1.5" style="753" customWidth="1"/>
    <col min="4120" max="4120" width="10.125" style="753" customWidth="1"/>
    <col min="4121" max="4121" width="1.5" style="753" customWidth="1"/>
    <col min="4122" max="4122" width="20.875" style="753" customWidth="1"/>
    <col min="4123" max="4352" width="11" style="753"/>
    <col min="4353" max="4353" width="18.125" style="753" customWidth="1"/>
    <col min="4354" max="4354" width="5.25" style="753" customWidth="1"/>
    <col min="4355" max="4355" width="2.25" style="753" customWidth="1"/>
    <col min="4356" max="4356" width="6.375" style="753" customWidth="1"/>
    <col min="4357" max="4357" width="2" style="753" customWidth="1"/>
    <col min="4358" max="4358" width="14.875" style="753" customWidth="1"/>
    <col min="4359" max="4359" width="1.375" style="753" customWidth="1"/>
    <col min="4360" max="4360" width="5.625" style="753" customWidth="1"/>
    <col min="4361" max="4361" width="1.375" style="753" customWidth="1"/>
    <col min="4362" max="4362" width="6.375" style="753" customWidth="1"/>
    <col min="4363" max="4363" width="2" style="753" customWidth="1"/>
    <col min="4364" max="4364" width="13.25" style="753" customWidth="1"/>
    <col min="4365" max="4365" width="1.125" style="753" customWidth="1"/>
    <col min="4366" max="4366" width="5.625" style="753" customWidth="1"/>
    <col min="4367" max="4367" width="1.5" style="753" customWidth="1"/>
    <col min="4368" max="4368" width="6.875" style="753" customWidth="1"/>
    <col min="4369" max="4369" width="0.75" style="753" customWidth="1"/>
    <col min="4370" max="4370" width="13.375" style="753" customWidth="1"/>
    <col min="4371" max="4371" width="0.75" style="753" customWidth="1"/>
    <col min="4372" max="4372" width="6.375" style="753" customWidth="1"/>
    <col min="4373" max="4373" width="1.625" style="753" customWidth="1"/>
    <col min="4374" max="4374" width="6.75" style="753" customWidth="1"/>
    <col min="4375" max="4375" width="1.5" style="753" customWidth="1"/>
    <col min="4376" max="4376" width="10.125" style="753" customWidth="1"/>
    <col min="4377" max="4377" width="1.5" style="753" customWidth="1"/>
    <col min="4378" max="4378" width="20.875" style="753" customWidth="1"/>
    <col min="4379" max="4608" width="11" style="753"/>
    <col min="4609" max="4609" width="18.125" style="753" customWidth="1"/>
    <col min="4610" max="4610" width="5.25" style="753" customWidth="1"/>
    <col min="4611" max="4611" width="2.25" style="753" customWidth="1"/>
    <col min="4612" max="4612" width="6.375" style="753" customWidth="1"/>
    <col min="4613" max="4613" width="2" style="753" customWidth="1"/>
    <col min="4614" max="4614" width="14.875" style="753" customWidth="1"/>
    <col min="4615" max="4615" width="1.375" style="753" customWidth="1"/>
    <col min="4616" max="4616" width="5.625" style="753" customWidth="1"/>
    <col min="4617" max="4617" width="1.375" style="753" customWidth="1"/>
    <col min="4618" max="4618" width="6.375" style="753" customWidth="1"/>
    <col min="4619" max="4619" width="2" style="753" customWidth="1"/>
    <col min="4620" max="4620" width="13.25" style="753" customWidth="1"/>
    <col min="4621" max="4621" width="1.125" style="753" customWidth="1"/>
    <col min="4622" max="4622" width="5.625" style="753" customWidth="1"/>
    <col min="4623" max="4623" width="1.5" style="753" customWidth="1"/>
    <col min="4624" max="4624" width="6.875" style="753" customWidth="1"/>
    <col min="4625" max="4625" width="0.75" style="753" customWidth="1"/>
    <col min="4626" max="4626" width="13.375" style="753" customWidth="1"/>
    <col min="4627" max="4627" width="0.75" style="753" customWidth="1"/>
    <col min="4628" max="4628" width="6.375" style="753" customWidth="1"/>
    <col min="4629" max="4629" width="1.625" style="753" customWidth="1"/>
    <col min="4630" max="4630" width="6.75" style="753" customWidth="1"/>
    <col min="4631" max="4631" width="1.5" style="753" customWidth="1"/>
    <col min="4632" max="4632" width="10.125" style="753" customWidth="1"/>
    <col min="4633" max="4633" width="1.5" style="753" customWidth="1"/>
    <col min="4634" max="4634" width="20.875" style="753" customWidth="1"/>
    <col min="4635" max="4864" width="11" style="753"/>
    <col min="4865" max="4865" width="18.125" style="753" customWidth="1"/>
    <col min="4866" max="4866" width="5.25" style="753" customWidth="1"/>
    <col min="4867" max="4867" width="2.25" style="753" customWidth="1"/>
    <col min="4868" max="4868" width="6.375" style="753" customWidth="1"/>
    <col min="4869" max="4869" width="2" style="753" customWidth="1"/>
    <col min="4870" max="4870" width="14.875" style="753" customWidth="1"/>
    <col min="4871" max="4871" width="1.375" style="753" customWidth="1"/>
    <col min="4872" max="4872" width="5.625" style="753" customWidth="1"/>
    <col min="4873" max="4873" width="1.375" style="753" customWidth="1"/>
    <col min="4874" max="4874" width="6.375" style="753" customWidth="1"/>
    <col min="4875" max="4875" width="2" style="753" customWidth="1"/>
    <col min="4876" max="4876" width="13.25" style="753" customWidth="1"/>
    <col min="4877" max="4877" width="1.125" style="753" customWidth="1"/>
    <col min="4878" max="4878" width="5.625" style="753" customWidth="1"/>
    <col min="4879" max="4879" width="1.5" style="753" customWidth="1"/>
    <col min="4880" max="4880" width="6.875" style="753" customWidth="1"/>
    <col min="4881" max="4881" width="0.75" style="753" customWidth="1"/>
    <col min="4882" max="4882" width="13.375" style="753" customWidth="1"/>
    <col min="4883" max="4883" width="0.75" style="753" customWidth="1"/>
    <col min="4884" max="4884" width="6.375" style="753" customWidth="1"/>
    <col min="4885" max="4885" width="1.625" style="753" customWidth="1"/>
    <col min="4886" max="4886" width="6.75" style="753" customWidth="1"/>
    <col min="4887" max="4887" width="1.5" style="753" customWidth="1"/>
    <col min="4888" max="4888" width="10.125" style="753" customWidth="1"/>
    <col min="4889" max="4889" width="1.5" style="753" customWidth="1"/>
    <col min="4890" max="4890" width="20.875" style="753" customWidth="1"/>
    <col min="4891" max="5120" width="11" style="753"/>
    <col min="5121" max="5121" width="18.125" style="753" customWidth="1"/>
    <col min="5122" max="5122" width="5.25" style="753" customWidth="1"/>
    <col min="5123" max="5123" width="2.25" style="753" customWidth="1"/>
    <col min="5124" max="5124" width="6.375" style="753" customWidth="1"/>
    <col min="5125" max="5125" width="2" style="753" customWidth="1"/>
    <col min="5126" max="5126" width="14.875" style="753" customWidth="1"/>
    <col min="5127" max="5127" width="1.375" style="753" customWidth="1"/>
    <col min="5128" max="5128" width="5.625" style="753" customWidth="1"/>
    <col min="5129" max="5129" width="1.375" style="753" customWidth="1"/>
    <col min="5130" max="5130" width="6.375" style="753" customWidth="1"/>
    <col min="5131" max="5131" width="2" style="753" customWidth="1"/>
    <col min="5132" max="5132" width="13.25" style="753" customWidth="1"/>
    <col min="5133" max="5133" width="1.125" style="753" customWidth="1"/>
    <col min="5134" max="5134" width="5.625" style="753" customWidth="1"/>
    <col min="5135" max="5135" width="1.5" style="753" customWidth="1"/>
    <col min="5136" max="5136" width="6.875" style="753" customWidth="1"/>
    <col min="5137" max="5137" width="0.75" style="753" customWidth="1"/>
    <col min="5138" max="5138" width="13.375" style="753" customWidth="1"/>
    <col min="5139" max="5139" width="0.75" style="753" customWidth="1"/>
    <col min="5140" max="5140" width="6.375" style="753" customWidth="1"/>
    <col min="5141" max="5141" width="1.625" style="753" customWidth="1"/>
    <col min="5142" max="5142" width="6.75" style="753" customWidth="1"/>
    <col min="5143" max="5143" width="1.5" style="753" customWidth="1"/>
    <col min="5144" max="5144" width="10.125" style="753" customWidth="1"/>
    <col min="5145" max="5145" width="1.5" style="753" customWidth="1"/>
    <col min="5146" max="5146" width="20.875" style="753" customWidth="1"/>
    <col min="5147" max="5376" width="11" style="753"/>
    <col min="5377" max="5377" width="18.125" style="753" customWidth="1"/>
    <col min="5378" max="5378" width="5.25" style="753" customWidth="1"/>
    <col min="5379" max="5379" width="2.25" style="753" customWidth="1"/>
    <col min="5380" max="5380" width="6.375" style="753" customWidth="1"/>
    <col min="5381" max="5381" width="2" style="753" customWidth="1"/>
    <col min="5382" max="5382" width="14.875" style="753" customWidth="1"/>
    <col min="5383" max="5383" width="1.375" style="753" customWidth="1"/>
    <col min="5384" max="5384" width="5.625" style="753" customWidth="1"/>
    <col min="5385" max="5385" width="1.375" style="753" customWidth="1"/>
    <col min="5386" max="5386" width="6.375" style="753" customWidth="1"/>
    <col min="5387" max="5387" width="2" style="753" customWidth="1"/>
    <col min="5388" max="5388" width="13.25" style="753" customWidth="1"/>
    <col min="5389" max="5389" width="1.125" style="753" customWidth="1"/>
    <col min="5390" max="5390" width="5.625" style="753" customWidth="1"/>
    <col min="5391" max="5391" width="1.5" style="753" customWidth="1"/>
    <col min="5392" max="5392" width="6.875" style="753" customWidth="1"/>
    <col min="5393" max="5393" width="0.75" style="753" customWidth="1"/>
    <col min="5394" max="5394" width="13.375" style="753" customWidth="1"/>
    <col min="5395" max="5395" width="0.75" style="753" customWidth="1"/>
    <col min="5396" max="5396" width="6.375" style="753" customWidth="1"/>
    <col min="5397" max="5397" width="1.625" style="753" customWidth="1"/>
    <col min="5398" max="5398" width="6.75" style="753" customWidth="1"/>
    <col min="5399" max="5399" width="1.5" style="753" customWidth="1"/>
    <col min="5400" max="5400" width="10.125" style="753" customWidth="1"/>
    <col min="5401" max="5401" width="1.5" style="753" customWidth="1"/>
    <col min="5402" max="5402" width="20.875" style="753" customWidth="1"/>
    <col min="5403" max="5632" width="11" style="753"/>
    <col min="5633" max="5633" width="18.125" style="753" customWidth="1"/>
    <col min="5634" max="5634" width="5.25" style="753" customWidth="1"/>
    <col min="5635" max="5635" width="2.25" style="753" customWidth="1"/>
    <col min="5636" max="5636" width="6.375" style="753" customWidth="1"/>
    <col min="5637" max="5637" width="2" style="753" customWidth="1"/>
    <col min="5638" max="5638" width="14.875" style="753" customWidth="1"/>
    <col min="5639" max="5639" width="1.375" style="753" customWidth="1"/>
    <col min="5640" max="5640" width="5.625" style="753" customWidth="1"/>
    <col min="5641" max="5641" width="1.375" style="753" customWidth="1"/>
    <col min="5642" max="5642" width="6.375" style="753" customWidth="1"/>
    <col min="5643" max="5643" width="2" style="753" customWidth="1"/>
    <col min="5644" max="5644" width="13.25" style="753" customWidth="1"/>
    <col min="5645" max="5645" width="1.125" style="753" customWidth="1"/>
    <col min="5646" max="5646" width="5.625" style="753" customWidth="1"/>
    <col min="5647" max="5647" width="1.5" style="753" customWidth="1"/>
    <col min="5648" max="5648" width="6.875" style="753" customWidth="1"/>
    <col min="5649" max="5649" width="0.75" style="753" customWidth="1"/>
    <col min="5650" max="5650" width="13.375" style="753" customWidth="1"/>
    <col min="5651" max="5651" width="0.75" style="753" customWidth="1"/>
    <col min="5652" max="5652" width="6.375" style="753" customWidth="1"/>
    <col min="5653" max="5653" width="1.625" style="753" customWidth="1"/>
    <col min="5654" max="5654" width="6.75" style="753" customWidth="1"/>
    <col min="5655" max="5655" width="1.5" style="753" customWidth="1"/>
    <col min="5656" max="5656" width="10.125" style="753" customWidth="1"/>
    <col min="5657" max="5657" width="1.5" style="753" customWidth="1"/>
    <col min="5658" max="5658" width="20.875" style="753" customWidth="1"/>
    <col min="5659" max="5888" width="11" style="753"/>
    <col min="5889" max="5889" width="18.125" style="753" customWidth="1"/>
    <col min="5890" max="5890" width="5.25" style="753" customWidth="1"/>
    <col min="5891" max="5891" width="2.25" style="753" customWidth="1"/>
    <col min="5892" max="5892" width="6.375" style="753" customWidth="1"/>
    <col min="5893" max="5893" width="2" style="753" customWidth="1"/>
    <col min="5894" max="5894" width="14.875" style="753" customWidth="1"/>
    <col min="5895" max="5895" width="1.375" style="753" customWidth="1"/>
    <col min="5896" max="5896" width="5.625" style="753" customWidth="1"/>
    <col min="5897" max="5897" width="1.375" style="753" customWidth="1"/>
    <col min="5898" max="5898" width="6.375" style="753" customWidth="1"/>
    <col min="5899" max="5899" width="2" style="753" customWidth="1"/>
    <col min="5900" max="5900" width="13.25" style="753" customWidth="1"/>
    <col min="5901" max="5901" width="1.125" style="753" customWidth="1"/>
    <col min="5902" max="5902" width="5.625" style="753" customWidth="1"/>
    <col min="5903" max="5903" width="1.5" style="753" customWidth="1"/>
    <col min="5904" max="5904" width="6.875" style="753" customWidth="1"/>
    <col min="5905" max="5905" width="0.75" style="753" customWidth="1"/>
    <col min="5906" max="5906" width="13.375" style="753" customWidth="1"/>
    <col min="5907" max="5907" width="0.75" style="753" customWidth="1"/>
    <col min="5908" max="5908" width="6.375" style="753" customWidth="1"/>
    <col min="5909" max="5909" width="1.625" style="753" customWidth="1"/>
    <col min="5910" max="5910" width="6.75" style="753" customWidth="1"/>
    <col min="5911" max="5911" width="1.5" style="753" customWidth="1"/>
    <col min="5912" max="5912" width="10.125" style="753" customWidth="1"/>
    <col min="5913" max="5913" width="1.5" style="753" customWidth="1"/>
    <col min="5914" max="5914" width="20.875" style="753" customWidth="1"/>
    <col min="5915" max="6144" width="11" style="753"/>
    <col min="6145" max="6145" width="18.125" style="753" customWidth="1"/>
    <col min="6146" max="6146" width="5.25" style="753" customWidth="1"/>
    <col min="6147" max="6147" width="2.25" style="753" customWidth="1"/>
    <col min="6148" max="6148" width="6.375" style="753" customWidth="1"/>
    <col min="6149" max="6149" width="2" style="753" customWidth="1"/>
    <col min="6150" max="6150" width="14.875" style="753" customWidth="1"/>
    <col min="6151" max="6151" width="1.375" style="753" customWidth="1"/>
    <col min="6152" max="6152" width="5.625" style="753" customWidth="1"/>
    <col min="6153" max="6153" width="1.375" style="753" customWidth="1"/>
    <col min="6154" max="6154" width="6.375" style="753" customWidth="1"/>
    <col min="6155" max="6155" width="2" style="753" customWidth="1"/>
    <col min="6156" max="6156" width="13.25" style="753" customWidth="1"/>
    <col min="6157" max="6157" width="1.125" style="753" customWidth="1"/>
    <col min="6158" max="6158" width="5.625" style="753" customWidth="1"/>
    <col min="6159" max="6159" width="1.5" style="753" customWidth="1"/>
    <col min="6160" max="6160" width="6.875" style="753" customWidth="1"/>
    <col min="6161" max="6161" width="0.75" style="753" customWidth="1"/>
    <col min="6162" max="6162" width="13.375" style="753" customWidth="1"/>
    <col min="6163" max="6163" width="0.75" style="753" customWidth="1"/>
    <col min="6164" max="6164" width="6.375" style="753" customWidth="1"/>
    <col min="6165" max="6165" width="1.625" style="753" customWidth="1"/>
    <col min="6166" max="6166" width="6.75" style="753" customWidth="1"/>
    <col min="6167" max="6167" width="1.5" style="753" customWidth="1"/>
    <col min="6168" max="6168" width="10.125" style="753" customWidth="1"/>
    <col min="6169" max="6169" width="1.5" style="753" customWidth="1"/>
    <col min="6170" max="6170" width="20.875" style="753" customWidth="1"/>
    <col min="6171" max="6400" width="11" style="753"/>
    <col min="6401" max="6401" width="18.125" style="753" customWidth="1"/>
    <col min="6402" max="6402" width="5.25" style="753" customWidth="1"/>
    <col min="6403" max="6403" width="2.25" style="753" customWidth="1"/>
    <col min="6404" max="6404" width="6.375" style="753" customWidth="1"/>
    <col min="6405" max="6405" width="2" style="753" customWidth="1"/>
    <col min="6406" max="6406" width="14.875" style="753" customWidth="1"/>
    <col min="6407" max="6407" width="1.375" style="753" customWidth="1"/>
    <col min="6408" max="6408" width="5.625" style="753" customWidth="1"/>
    <col min="6409" max="6409" width="1.375" style="753" customWidth="1"/>
    <col min="6410" max="6410" width="6.375" style="753" customWidth="1"/>
    <col min="6411" max="6411" width="2" style="753" customWidth="1"/>
    <col min="6412" max="6412" width="13.25" style="753" customWidth="1"/>
    <col min="6413" max="6413" width="1.125" style="753" customWidth="1"/>
    <col min="6414" max="6414" width="5.625" style="753" customWidth="1"/>
    <col min="6415" max="6415" width="1.5" style="753" customWidth="1"/>
    <col min="6416" max="6416" width="6.875" style="753" customWidth="1"/>
    <col min="6417" max="6417" width="0.75" style="753" customWidth="1"/>
    <col min="6418" max="6418" width="13.375" style="753" customWidth="1"/>
    <col min="6419" max="6419" width="0.75" style="753" customWidth="1"/>
    <col min="6420" max="6420" width="6.375" style="753" customWidth="1"/>
    <col min="6421" max="6421" width="1.625" style="753" customWidth="1"/>
    <col min="6422" max="6422" width="6.75" style="753" customWidth="1"/>
    <col min="6423" max="6423" width="1.5" style="753" customWidth="1"/>
    <col min="6424" max="6424" width="10.125" style="753" customWidth="1"/>
    <col min="6425" max="6425" width="1.5" style="753" customWidth="1"/>
    <col min="6426" max="6426" width="20.875" style="753" customWidth="1"/>
    <col min="6427" max="6656" width="11" style="753"/>
    <col min="6657" max="6657" width="18.125" style="753" customWidth="1"/>
    <col min="6658" max="6658" width="5.25" style="753" customWidth="1"/>
    <col min="6659" max="6659" width="2.25" style="753" customWidth="1"/>
    <col min="6660" max="6660" width="6.375" style="753" customWidth="1"/>
    <col min="6661" max="6661" width="2" style="753" customWidth="1"/>
    <col min="6662" max="6662" width="14.875" style="753" customWidth="1"/>
    <col min="6663" max="6663" width="1.375" style="753" customWidth="1"/>
    <col min="6664" max="6664" width="5.625" style="753" customWidth="1"/>
    <col min="6665" max="6665" width="1.375" style="753" customWidth="1"/>
    <col min="6666" max="6666" width="6.375" style="753" customWidth="1"/>
    <col min="6667" max="6667" width="2" style="753" customWidth="1"/>
    <col min="6668" max="6668" width="13.25" style="753" customWidth="1"/>
    <col min="6669" max="6669" width="1.125" style="753" customWidth="1"/>
    <col min="6670" max="6670" width="5.625" style="753" customWidth="1"/>
    <col min="6671" max="6671" width="1.5" style="753" customWidth="1"/>
    <col min="6672" max="6672" width="6.875" style="753" customWidth="1"/>
    <col min="6673" max="6673" width="0.75" style="753" customWidth="1"/>
    <col min="6674" max="6674" width="13.375" style="753" customWidth="1"/>
    <col min="6675" max="6675" width="0.75" style="753" customWidth="1"/>
    <col min="6676" max="6676" width="6.375" style="753" customWidth="1"/>
    <col min="6677" max="6677" width="1.625" style="753" customWidth="1"/>
    <col min="6678" max="6678" width="6.75" style="753" customWidth="1"/>
    <col min="6679" max="6679" width="1.5" style="753" customWidth="1"/>
    <col min="6680" max="6680" width="10.125" style="753" customWidth="1"/>
    <col min="6681" max="6681" width="1.5" style="753" customWidth="1"/>
    <col min="6682" max="6682" width="20.875" style="753" customWidth="1"/>
    <col min="6683" max="6912" width="11" style="753"/>
    <col min="6913" max="6913" width="18.125" style="753" customWidth="1"/>
    <col min="6914" max="6914" width="5.25" style="753" customWidth="1"/>
    <col min="6915" max="6915" width="2.25" style="753" customWidth="1"/>
    <col min="6916" max="6916" width="6.375" style="753" customWidth="1"/>
    <col min="6917" max="6917" width="2" style="753" customWidth="1"/>
    <col min="6918" max="6918" width="14.875" style="753" customWidth="1"/>
    <col min="6919" max="6919" width="1.375" style="753" customWidth="1"/>
    <col min="6920" max="6920" width="5.625" style="753" customWidth="1"/>
    <col min="6921" max="6921" width="1.375" style="753" customWidth="1"/>
    <col min="6922" max="6922" width="6.375" style="753" customWidth="1"/>
    <col min="6923" max="6923" width="2" style="753" customWidth="1"/>
    <col min="6924" max="6924" width="13.25" style="753" customWidth="1"/>
    <col min="6925" max="6925" width="1.125" style="753" customWidth="1"/>
    <col min="6926" max="6926" width="5.625" style="753" customWidth="1"/>
    <col min="6927" max="6927" width="1.5" style="753" customWidth="1"/>
    <col min="6928" max="6928" width="6.875" style="753" customWidth="1"/>
    <col min="6929" max="6929" width="0.75" style="753" customWidth="1"/>
    <col min="6930" max="6930" width="13.375" style="753" customWidth="1"/>
    <col min="6931" max="6931" width="0.75" style="753" customWidth="1"/>
    <col min="6932" max="6932" width="6.375" style="753" customWidth="1"/>
    <col min="6933" max="6933" width="1.625" style="753" customWidth="1"/>
    <col min="6934" max="6934" width="6.75" style="753" customWidth="1"/>
    <col min="6935" max="6935" width="1.5" style="753" customWidth="1"/>
    <col min="6936" max="6936" width="10.125" style="753" customWidth="1"/>
    <col min="6937" max="6937" width="1.5" style="753" customWidth="1"/>
    <col min="6938" max="6938" width="20.875" style="753" customWidth="1"/>
    <col min="6939" max="7168" width="11" style="753"/>
    <col min="7169" max="7169" width="18.125" style="753" customWidth="1"/>
    <col min="7170" max="7170" width="5.25" style="753" customWidth="1"/>
    <col min="7171" max="7171" width="2.25" style="753" customWidth="1"/>
    <col min="7172" max="7172" width="6.375" style="753" customWidth="1"/>
    <col min="7173" max="7173" width="2" style="753" customWidth="1"/>
    <col min="7174" max="7174" width="14.875" style="753" customWidth="1"/>
    <col min="7175" max="7175" width="1.375" style="753" customWidth="1"/>
    <col min="7176" max="7176" width="5.625" style="753" customWidth="1"/>
    <col min="7177" max="7177" width="1.375" style="753" customWidth="1"/>
    <col min="7178" max="7178" width="6.375" style="753" customWidth="1"/>
    <col min="7179" max="7179" width="2" style="753" customWidth="1"/>
    <col min="7180" max="7180" width="13.25" style="753" customWidth="1"/>
    <col min="7181" max="7181" width="1.125" style="753" customWidth="1"/>
    <col min="7182" max="7182" width="5.625" style="753" customWidth="1"/>
    <col min="7183" max="7183" width="1.5" style="753" customWidth="1"/>
    <col min="7184" max="7184" width="6.875" style="753" customWidth="1"/>
    <col min="7185" max="7185" width="0.75" style="753" customWidth="1"/>
    <col min="7186" max="7186" width="13.375" style="753" customWidth="1"/>
    <col min="7187" max="7187" width="0.75" style="753" customWidth="1"/>
    <col min="7188" max="7188" width="6.375" style="753" customWidth="1"/>
    <col min="7189" max="7189" width="1.625" style="753" customWidth="1"/>
    <col min="7190" max="7190" width="6.75" style="753" customWidth="1"/>
    <col min="7191" max="7191" width="1.5" style="753" customWidth="1"/>
    <col min="7192" max="7192" width="10.125" style="753" customWidth="1"/>
    <col min="7193" max="7193" width="1.5" style="753" customWidth="1"/>
    <col min="7194" max="7194" width="20.875" style="753" customWidth="1"/>
    <col min="7195" max="7424" width="11" style="753"/>
    <col min="7425" max="7425" width="18.125" style="753" customWidth="1"/>
    <col min="7426" max="7426" width="5.25" style="753" customWidth="1"/>
    <col min="7427" max="7427" width="2.25" style="753" customWidth="1"/>
    <col min="7428" max="7428" width="6.375" style="753" customWidth="1"/>
    <col min="7429" max="7429" width="2" style="753" customWidth="1"/>
    <col min="7430" max="7430" width="14.875" style="753" customWidth="1"/>
    <col min="7431" max="7431" width="1.375" style="753" customWidth="1"/>
    <col min="7432" max="7432" width="5.625" style="753" customWidth="1"/>
    <col min="7433" max="7433" width="1.375" style="753" customWidth="1"/>
    <col min="7434" max="7434" width="6.375" style="753" customWidth="1"/>
    <col min="7435" max="7435" width="2" style="753" customWidth="1"/>
    <col min="7436" max="7436" width="13.25" style="753" customWidth="1"/>
    <col min="7437" max="7437" width="1.125" style="753" customWidth="1"/>
    <col min="7438" max="7438" width="5.625" style="753" customWidth="1"/>
    <col min="7439" max="7439" width="1.5" style="753" customWidth="1"/>
    <col min="7440" max="7440" width="6.875" style="753" customWidth="1"/>
    <col min="7441" max="7441" width="0.75" style="753" customWidth="1"/>
    <col min="7442" max="7442" width="13.375" style="753" customWidth="1"/>
    <col min="7443" max="7443" width="0.75" style="753" customWidth="1"/>
    <col min="7444" max="7444" width="6.375" style="753" customWidth="1"/>
    <col min="7445" max="7445" width="1.625" style="753" customWidth="1"/>
    <col min="7446" max="7446" width="6.75" style="753" customWidth="1"/>
    <col min="7447" max="7447" width="1.5" style="753" customWidth="1"/>
    <col min="7448" max="7448" width="10.125" style="753" customWidth="1"/>
    <col min="7449" max="7449" width="1.5" style="753" customWidth="1"/>
    <col min="7450" max="7450" width="20.875" style="753" customWidth="1"/>
    <col min="7451" max="7680" width="11" style="753"/>
    <col min="7681" max="7681" width="18.125" style="753" customWidth="1"/>
    <col min="7682" max="7682" width="5.25" style="753" customWidth="1"/>
    <col min="7683" max="7683" width="2.25" style="753" customWidth="1"/>
    <col min="7684" max="7684" width="6.375" style="753" customWidth="1"/>
    <col min="7685" max="7685" width="2" style="753" customWidth="1"/>
    <col min="7686" max="7686" width="14.875" style="753" customWidth="1"/>
    <col min="7687" max="7687" width="1.375" style="753" customWidth="1"/>
    <col min="7688" max="7688" width="5.625" style="753" customWidth="1"/>
    <col min="7689" max="7689" width="1.375" style="753" customWidth="1"/>
    <col min="7690" max="7690" width="6.375" style="753" customWidth="1"/>
    <col min="7691" max="7691" width="2" style="753" customWidth="1"/>
    <col min="7692" max="7692" width="13.25" style="753" customWidth="1"/>
    <col min="7693" max="7693" width="1.125" style="753" customWidth="1"/>
    <col min="7694" max="7694" width="5.625" style="753" customWidth="1"/>
    <col min="7695" max="7695" width="1.5" style="753" customWidth="1"/>
    <col min="7696" max="7696" width="6.875" style="753" customWidth="1"/>
    <col min="7697" max="7697" width="0.75" style="753" customWidth="1"/>
    <col min="7698" max="7698" width="13.375" style="753" customWidth="1"/>
    <col min="7699" max="7699" width="0.75" style="753" customWidth="1"/>
    <col min="7700" max="7700" width="6.375" style="753" customWidth="1"/>
    <col min="7701" max="7701" width="1.625" style="753" customWidth="1"/>
    <col min="7702" max="7702" width="6.75" style="753" customWidth="1"/>
    <col min="7703" max="7703" width="1.5" style="753" customWidth="1"/>
    <col min="7704" max="7704" width="10.125" style="753" customWidth="1"/>
    <col min="7705" max="7705" width="1.5" style="753" customWidth="1"/>
    <col min="7706" max="7706" width="20.875" style="753" customWidth="1"/>
    <col min="7707" max="7936" width="11" style="753"/>
    <col min="7937" max="7937" width="18.125" style="753" customWidth="1"/>
    <col min="7938" max="7938" width="5.25" style="753" customWidth="1"/>
    <col min="7939" max="7939" width="2.25" style="753" customWidth="1"/>
    <col min="7940" max="7940" width="6.375" style="753" customWidth="1"/>
    <col min="7941" max="7941" width="2" style="753" customWidth="1"/>
    <col min="7942" max="7942" width="14.875" style="753" customWidth="1"/>
    <col min="7943" max="7943" width="1.375" style="753" customWidth="1"/>
    <col min="7944" max="7944" width="5.625" style="753" customWidth="1"/>
    <col min="7945" max="7945" width="1.375" style="753" customWidth="1"/>
    <col min="7946" max="7946" width="6.375" style="753" customWidth="1"/>
    <col min="7947" max="7947" width="2" style="753" customWidth="1"/>
    <col min="7948" max="7948" width="13.25" style="753" customWidth="1"/>
    <col min="7949" max="7949" width="1.125" style="753" customWidth="1"/>
    <col min="7950" max="7950" width="5.625" style="753" customWidth="1"/>
    <col min="7951" max="7951" width="1.5" style="753" customWidth="1"/>
    <col min="7952" max="7952" width="6.875" style="753" customWidth="1"/>
    <col min="7953" max="7953" width="0.75" style="753" customWidth="1"/>
    <col min="7954" max="7954" width="13.375" style="753" customWidth="1"/>
    <col min="7955" max="7955" width="0.75" style="753" customWidth="1"/>
    <col min="7956" max="7956" width="6.375" style="753" customWidth="1"/>
    <col min="7957" max="7957" width="1.625" style="753" customWidth="1"/>
    <col min="7958" max="7958" width="6.75" style="753" customWidth="1"/>
    <col min="7959" max="7959" width="1.5" style="753" customWidth="1"/>
    <col min="7960" max="7960" width="10.125" style="753" customWidth="1"/>
    <col min="7961" max="7961" width="1.5" style="753" customWidth="1"/>
    <col min="7962" max="7962" width="20.875" style="753" customWidth="1"/>
    <col min="7963" max="8192" width="11" style="753"/>
    <col min="8193" max="8193" width="18.125" style="753" customWidth="1"/>
    <col min="8194" max="8194" width="5.25" style="753" customWidth="1"/>
    <col min="8195" max="8195" width="2.25" style="753" customWidth="1"/>
    <col min="8196" max="8196" width="6.375" style="753" customWidth="1"/>
    <col min="8197" max="8197" width="2" style="753" customWidth="1"/>
    <col min="8198" max="8198" width="14.875" style="753" customWidth="1"/>
    <col min="8199" max="8199" width="1.375" style="753" customWidth="1"/>
    <col min="8200" max="8200" width="5.625" style="753" customWidth="1"/>
    <col min="8201" max="8201" width="1.375" style="753" customWidth="1"/>
    <col min="8202" max="8202" width="6.375" style="753" customWidth="1"/>
    <col min="8203" max="8203" width="2" style="753" customWidth="1"/>
    <col min="8204" max="8204" width="13.25" style="753" customWidth="1"/>
    <col min="8205" max="8205" width="1.125" style="753" customWidth="1"/>
    <col min="8206" max="8206" width="5.625" style="753" customWidth="1"/>
    <col min="8207" max="8207" width="1.5" style="753" customWidth="1"/>
    <col min="8208" max="8208" width="6.875" style="753" customWidth="1"/>
    <col min="8209" max="8209" width="0.75" style="753" customWidth="1"/>
    <col min="8210" max="8210" width="13.375" style="753" customWidth="1"/>
    <col min="8211" max="8211" width="0.75" style="753" customWidth="1"/>
    <col min="8212" max="8212" width="6.375" style="753" customWidth="1"/>
    <col min="8213" max="8213" width="1.625" style="753" customWidth="1"/>
    <col min="8214" max="8214" width="6.75" style="753" customWidth="1"/>
    <col min="8215" max="8215" width="1.5" style="753" customWidth="1"/>
    <col min="8216" max="8216" width="10.125" style="753" customWidth="1"/>
    <col min="8217" max="8217" width="1.5" style="753" customWidth="1"/>
    <col min="8218" max="8218" width="20.875" style="753" customWidth="1"/>
    <col min="8219" max="8448" width="11" style="753"/>
    <col min="8449" max="8449" width="18.125" style="753" customWidth="1"/>
    <col min="8450" max="8450" width="5.25" style="753" customWidth="1"/>
    <col min="8451" max="8451" width="2.25" style="753" customWidth="1"/>
    <col min="8452" max="8452" width="6.375" style="753" customWidth="1"/>
    <col min="8453" max="8453" width="2" style="753" customWidth="1"/>
    <col min="8454" max="8454" width="14.875" style="753" customWidth="1"/>
    <col min="8455" max="8455" width="1.375" style="753" customWidth="1"/>
    <col min="8456" max="8456" width="5.625" style="753" customWidth="1"/>
    <col min="8457" max="8457" width="1.375" style="753" customWidth="1"/>
    <col min="8458" max="8458" width="6.375" style="753" customWidth="1"/>
    <col min="8459" max="8459" width="2" style="753" customWidth="1"/>
    <col min="8460" max="8460" width="13.25" style="753" customWidth="1"/>
    <col min="8461" max="8461" width="1.125" style="753" customWidth="1"/>
    <col min="8462" max="8462" width="5.625" style="753" customWidth="1"/>
    <col min="8463" max="8463" width="1.5" style="753" customWidth="1"/>
    <col min="8464" max="8464" width="6.875" style="753" customWidth="1"/>
    <col min="8465" max="8465" width="0.75" style="753" customWidth="1"/>
    <col min="8466" max="8466" width="13.375" style="753" customWidth="1"/>
    <col min="8467" max="8467" width="0.75" style="753" customWidth="1"/>
    <col min="8468" max="8468" width="6.375" style="753" customWidth="1"/>
    <col min="8469" max="8469" width="1.625" style="753" customWidth="1"/>
    <col min="8470" max="8470" width="6.75" style="753" customWidth="1"/>
    <col min="8471" max="8471" width="1.5" style="753" customWidth="1"/>
    <col min="8472" max="8472" width="10.125" style="753" customWidth="1"/>
    <col min="8473" max="8473" width="1.5" style="753" customWidth="1"/>
    <col min="8474" max="8474" width="20.875" style="753" customWidth="1"/>
    <col min="8475" max="8704" width="11" style="753"/>
    <col min="8705" max="8705" width="18.125" style="753" customWidth="1"/>
    <col min="8706" max="8706" width="5.25" style="753" customWidth="1"/>
    <col min="8707" max="8707" width="2.25" style="753" customWidth="1"/>
    <col min="8708" max="8708" width="6.375" style="753" customWidth="1"/>
    <col min="8709" max="8709" width="2" style="753" customWidth="1"/>
    <col min="8710" max="8710" width="14.875" style="753" customWidth="1"/>
    <col min="8711" max="8711" width="1.375" style="753" customWidth="1"/>
    <col min="8712" max="8712" width="5.625" style="753" customWidth="1"/>
    <col min="8713" max="8713" width="1.375" style="753" customWidth="1"/>
    <col min="8714" max="8714" width="6.375" style="753" customWidth="1"/>
    <col min="8715" max="8715" width="2" style="753" customWidth="1"/>
    <col min="8716" max="8716" width="13.25" style="753" customWidth="1"/>
    <col min="8717" max="8717" width="1.125" style="753" customWidth="1"/>
    <col min="8718" max="8718" width="5.625" style="753" customWidth="1"/>
    <col min="8719" max="8719" width="1.5" style="753" customWidth="1"/>
    <col min="8720" max="8720" width="6.875" style="753" customWidth="1"/>
    <col min="8721" max="8721" width="0.75" style="753" customWidth="1"/>
    <col min="8722" max="8722" width="13.375" style="753" customWidth="1"/>
    <col min="8723" max="8723" width="0.75" style="753" customWidth="1"/>
    <col min="8724" max="8724" width="6.375" style="753" customWidth="1"/>
    <col min="8725" max="8725" width="1.625" style="753" customWidth="1"/>
    <col min="8726" max="8726" width="6.75" style="753" customWidth="1"/>
    <col min="8727" max="8727" width="1.5" style="753" customWidth="1"/>
    <col min="8728" max="8728" width="10.125" style="753" customWidth="1"/>
    <col min="8729" max="8729" width="1.5" style="753" customWidth="1"/>
    <col min="8730" max="8730" width="20.875" style="753" customWidth="1"/>
    <col min="8731" max="8960" width="11" style="753"/>
    <col min="8961" max="8961" width="18.125" style="753" customWidth="1"/>
    <col min="8962" max="8962" width="5.25" style="753" customWidth="1"/>
    <col min="8963" max="8963" width="2.25" style="753" customWidth="1"/>
    <col min="8964" max="8964" width="6.375" style="753" customWidth="1"/>
    <col min="8965" max="8965" width="2" style="753" customWidth="1"/>
    <col min="8966" max="8966" width="14.875" style="753" customWidth="1"/>
    <col min="8967" max="8967" width="1.375" style="753" customWidth="1"/>
    <col min="8968" max="8968" width="5.625" style="753" customWidth="1"/>
    <col min="8969" max="8969" width="1.375" style="753" customWidth="1"/>
    <col min="8970" max="8970" width="6.375" style="753" customWidth="1"/>
    <col min="8971" max="8971" width="2" style="753" customWidth="1"/>
    <col min="8972" max="8972" width="13.25" style="753" customWidth="1"/>
    <col min="8973" max="8973" width="1.125" style="753" customWidth="1"/>
    <col min="8974" max="8974" width="5.625" style="753" customWidth="1"/>
    <col min="8975" max="8975" width="1.5" style="753" customWidth="1"/>
    <col min="8976" max="8976" width="6.875" style="753" customWidth="1"/>
    <col min="8977" max="8977" width="0.75" style="753" customWidth="1"/>
    <col min="8978" max="8978" width="13.375" style="753" customWidth="1"/>
    <col min="8979" max="8979" width="0.75" style="753" customWidth="1"/>
    <col min="8980" max="8980" width="6.375" style="753" customWidth="1"/>
    <col min="8981" max="8981" width="1.625" style="753" customWidth="1"/>
    <col min="8982" max="8982" width="6.75" style="753" customWidth="1"/>
    <col min="8983" max="8983" width="1.5" style="753" customWidth="1"/>
    <col min="8984" max="8984" width="10.125" style="753" customWidth="1"/>
    <col min="8985" max="8985" width="1.5" style="753" customWidth="1"/>
    <col min="8986" max="8986" width="20.875" style="753" customWidth="1"/>
    <col min="8987" max="9216" width="11" style="753"/>
    <col min="9217" max="9217" width="18.125" style="753" customWidth="1"/>
    <col min="9218" max="9218" width="5.25" style="753" customWidth="1"/>
    <col min="9219" max="9219" width="2.25" style="753" customWidth="1"/>
    <col min="9220" max="9220" width="6.375" style="753" customWidth="1"/>
    <col min="9221" max="9221" width="2" style="753" customWidth="1"/>
    <col min="9222" max="9222" width="14.875" style="753" customWidth="1"/>
    <col min="9223" max="9223" width="1.375" style="753" customWidth="1"/>
    <col min="9224" max="9224" width="5.625" style="753" customWidth="1"/>
    <col min="9225" max="9225" width="1.375" style="753" customWidth="1"/>
    <col min="9226" max="9226" width="6.375" style="753" customWidth="1"/>
    <col min="9227" max="9227" width="2" style="753" customWidth="1"/>
    <col min="9228" max="9228" width="13.25" style="753" customWidth="1"/>
    <col min="9229" max="9229" width="1.125" style="753" customWidth="1"/>
    <col min="9230" max="9230" width="5.625" style="753" customWidth="1"/>
    <col min="9231" max="9231" width="1.5" style="753" customWidth="1"/>
    <col min="9232" max="9232" width="6.875" style="753" customWidth="1"/>
    <col min="9233" max="9233" width="0.75" style="753" customWidth="1"/>
    <col min="9234" max="9234" width="13.375" style="753" customWidth="1"/>
    <col min="9235" max="9235" width="0.75" style="753" customWidth="1"/>
    <col min="9236" max="9236" width="6.375" style="753" customWidth="1"/>
    <col min="9237" max="9237" width="1.625" style="753" customWidth="1"/>
    <col min="9238" max="9238" width="6.75" style="753" customWidth="1"/>
    <col min="9239" max="9239" width="1.5" style="753" customWidth="1"/>
    <col min="9240" max="9240" width="10.125" style="753" customWidth="1"/>
    <col min="9241" max="9241" width="1.5" style="753" customWidth="1"/>
    <col min="9242" max="9242" width="20.875" style="753" customWidth="1"/>
    <col min="9243" max="9472" width="11" style="753"/>
    <col min="9473" max="9473" width="18.125" style="753" customWidth="1"/>
    <col min="9474" max="9474" width="5.25" style="753" customWidth="1"/>
    <col min="9475" max="9475" width="2.25" style="753" customWidth="1"/>
    <col min="9476" max="9476" width="6.375" style="753" customWidth="1"/>
    <col min="9477" max="9477" width="2" style="753" customWidth="1"/>
    <col min="9478" max="9478" width="14.875" style="753" customWidth="1"/>
    <col min="9479" max="9479" width="1.375" style="753" customWidth="1"/>
    <col min="9480" max="9480" width="5.625" style="753" customWidth="1"/>
    <col min="9481" max="9481" width="1.375" style="753" customWidth="1"/>
    <col min="9482" max="9482" width="6.375" style="753" customWidth="1"/>
    <col min="9483" max="9483" width="2" style="753" customWidth="1"/>
    <col min="9484" max="9484" width="13.25" style="753" customWidth="1"/>
    <col min="9485" max="9485" width="1.125" style="753" customWidth="1"/>
    <col min="9486" max="9486" width="5.625" style="753" customWidth="1"/>
    <col min="9487" max="9487" width="1.5" style="753" customWidth="1"/>
    <col min="9488" max="9488" width="6.875" style="753" customWidth="1"/>
    <col min="9489" max="9489" width="0.75" style="753" customWidth="1"/>
    <col min="9490" max="9490" width="13.375" style="753" customWidth="1"/>
    <col min="9491" max="9491" width="0.75" style="753" customWidth="1"/>
    <col min="9492" max="9492" width="6.375" style="753" customWidth="1"/>
    <col min="9493" max="9493" width="1.625" style="753" customWidth="1"/>
    <col min="9494" max="9494" width="6.75" style="753" customWidth="1"/>
    <col min="9495" max="9495" width="1.5" style="753" customWidth="1"/>
    <col min="9496" max="9496" width="10.125" style="753" customWidth="1"/>
    <col min="9497" max="9497" width="1.5" style="753" customWidth="1"/>
    <col min="9498" max="9498" width="20.875" style="753" customWidth="1"/>
    <col min="9499" max="9728" width="11" style="753"/>
    <col min="9729" max="9729" width="18.125" style="753" customWidth="1"/>
    <col min="9730" max="9730" width="5.25" style="753" customWidth="1"/>
    <col min="9731" max="9731" width="2.25" style="753" customWidth="1"/>
    <col min="9732" max="9732" width="6.375" style="753" customWidth="1"/>
    <col min="9733" max="9733" width="2" style="753" customWidth="1"/>
    <col min="9734" max="9734" width="14.875" style="753" customWidth="1"/>
    <col min="9735" max="9735" width="1.375" style="753" customWidth="1"/>
    <col min="9736" max="9736" width="5.625" style="753" customWidth="1"/>
    <col min="9737" max="9737" width="1.375" style="753" customWidth="1"/>
    <col min="9738" max="9738" width="6.375" style="753" customWidth="1"/>
    <col min="9739" max="9739" width="2" style="753" customWidth="1"/>
    <col min="9740" max="9740" width="13.25" style="753" customWidth="1"/>
    <col min="9741" max="9741" width="1.125" style="753" customWidth="1"/>
    <col min="9742" max="9742" width="5.625" style="753" customWidth="1"/>
    <col min="9743" max="9743" width="1.5" style="753" customWidth="1"/>
    <col min="9744" max="9744" width="6.875" style="753" customWidth="1"/>
    <col min="9745" max="9745" width="0.75" style="753" customWidth="1"/>
    <col min="9746" max="9746" width="13.375" style="753" customWidth="1"/>
    <col min="9747" max="9747" width="0.75" style="753" customWidth="1"/>
    <col min="9748" max="9748" width="6.375" style="753" customWidth="1"/>
    <col min="9749" max="9749" width="1.625" style="753" customWidth="1"/>
    <col min="9750" max="9750" width="6.75" style="753" customWidth="1"/>
    <col min="9751" max="9751" width="1.5" style="753" customWidth="1"/>
    <col min="9752" max="9752" width="10.125" style="753" customWidth="1"/>
    <col min="9753" max="9753" width="1.5" style="753" customWidth="1"/>
    <col min="9754" max="9754" width="20.875" style="753" customWidth="1"/>
    <col min="9755" max="9984" width="11" style="753"/>
    <col min="9985" max="9985" width="18.125" style="753" customWidth="1"/>
    <col min="9986" max="9986" width="5.25" style="753" customWidth="1"/>
    <col min="9987" max="9987" width="2.25" style="753" customWidth="1"/>
    <col min="9988" max="9988" width="6.375" style="753" customWidth="1"/>
    <col min="9989" max="9989" width="2" style="753" customWidth="1"/>
    <col min="9990" max="9990" width="14.875" style="753" customWidth="1"/>
    <col min="9991" max="9991" width="1.375" style="753" customWidth="1"/>
    <col min="9992" max="9992" width="5.625" style="753" customWidth="1"/>
    <col min="9993" max="9993" width="1.375" style="753" customWidth="1"/>
    <col min="9994" max="9994" width="6.375" style="753" customWidth="1"/>
    <col min="9995" max="9995" width="2" style="753" customWidth="1"/>
    <col min="9996" max="9996" width="13.25" style="753" customWidth="1"/>
    <col min="9997" max="9997" width="1.125" style="753" customWidth="1"/>
    <col min="9998" max="9998" width="5.625" style="753" customWidth="1"/>
    <col min="9999" max="9999" width="1.5" style="753" customWidth="1"/>
    <col min="10000" max="10000" width="6.875" style="753" customWidth="1"/>
    <col min="10001" max="10001" width="0.75" style="753" customWidth="1"/>
    <col min="10002" max="10002" width="13.375" style="753" customWidth="1"/>
    <col min="10003" max="10003" width="0.75" style="753" customWidth="1"/>
    <col min="10004" max="10004" width="6.375" style="753" customWidth="1"/>
    <col min="10005" max="10005" width="1.625" style="753" customWidth="1"/>
    <col min="10006" max="10006" width="6.75" style="753" customWidth="1"/>
    <col min="10007" max="10007" width="1.5" style="753" customWidth="1"/>
    <col min="10008" max="10008" width="10.125" style="753" customWidth="1"/>
    <col min="10009" max="10009" width="1.5" style="753" customWidth="1"/>
    <col min="10010" max="10010" width="20.875" style="753" customWidth="1"/>
    <col min="10011" max="10240" width="11" style="753"/>
    <col min="10241" max="10241" width="18.125" style="753" customWidth="1"/>
    <col min="10242" max="10242" width="5.25" style="753" customWidth="1"/>
    <col min="10243" max="10243" width="2.25" style="753" customWidth="1"/>
    <col min="10244" max="10244" width="6.375" style="753" customWidth="1"/>
    <col min="10245" max="10245" width="2" style="753" customWidth="1"/>
    <col min="10246" max="10246" width="14.875" style="753" customWidth="1"/>
    <col min="10247" max="10247" width="1.375" style="753" customWidth="1"/>
    <col min="10248" max="10248" width="5.625" style="753" customWidth="1"/>
    <col min="10249" max="10249" width="1.375" style="753" customWidth="1"/>
    <col min="10250" max="10250" width="6.375" style="753" customWidth="1"/>
    <col min="10251" max="10251" width="2" style="753" customWidth="1"/>
    <col min="10252" max="10252" width="13.25" style="753" customWidth="1"/>
    <col min="10253" max="10253" width="1.125" style="753" customWidth="1"/>
    <col min="10254" max="10254" width="5.625" style="753" customWidth="1"/>
    <col min="10255" max="10255" width="1.5" style="753" customWidth="1"/>
    <col min="10256" max="10256" width="6.875" style="753" customWidth="1"/>
    <col min="10257" max="10257" width="0.75" style="753" customWidth="1"/>
    <col min="10258" max="10258" width="13.375" style="753" customWidth="1"/>
    <col min="10259" max="10259" width="0.75" style="753" customWidth="1"/>
    <col min="10260" max="10260" width="6.375" style="753" customWidth="1"/>
    <col min="10261" max="10261" width="1.625" style="753" customWidth="1"/>
    <col min="10262" max="10262" width="6.75" style="753" customWidth="1"/>
    <col min="10263" max="10263" width="1.5" style="753" customWidth="1"/>
    <col min="10264" max="10264" width="10.125" style="753" customWidth="1"/>
    <col min="10265" max="10265" width="1.5" style="753" customWidth="1"/>
    <col min="10266" max="10266" width="20.875" style="753" customWidth="1"/>
    <col min="10267" max="10496" width="11" style="753"/>
    <col min="10497" max="10497" width="18.125" style="753" customWidth="1"/>
    <col min="10498" max="10498" width="5.25" style="753" customWidth="1"/>
    <col min="10499" max="10499" width="2.25" style="753" customWidth="1"/>
    <col min="10500" max="10500" width="6.375" style="753" customWidth="1"/>
    <col min="10501" max="10501" width="2" style="753" customWidth="1"/>
    <col min="10502" max="10502" width="14.875" style="753" customWidth="1"/>
    <col min="10503" max="10503" width="1.375" style="753" customWidth="1"/>
    <col min="10504" max="10504" width="5.625" style="753" customWidth="1"/>
    <col min="10505" max="10505" width="1.375" style="753" customWidth="1"/>
    <col min="10506" max="10506" width="6.375" style="753" customWidth="1"/>
    <col min="10507" max="10507" width="2" style="753" customWidth="1"/>
    <col min="10508" max="10508" width="13.25" style="753" customWidth="1"/>
    <col min="10509" max="10509" width="1.125" style="753" customWidth="1"/>
    <col min="10510" max="10510" width="5.625" style="753" customWidth="1"/>
    <col min="10511" max="10511" width="1.5" style="753" customWidth="1"/>
    <col min="10512" max="10512" width="6.875" style="753" customWidth="1"/>
    <col min="10513" max="10513" width="0.75" style="753" customWidth="1"/>
    <col min="10514" max="10514" width="13.375" style="753" customWidth="1"/>
    <col min="10515" max="10515" width="0.75" style="753" customWidth="1"/>
    <col min="10516" max="10516" width="6.375" style="753" customWidth="1"/>
    <col min="10517" max="10517" width="1.625" style="753" customWidth="1"/>
    <col min="10518" max="10518" width="6.75" style="753" customWidth="1"/>
    <col min="10519" max="10519" width="1.5" style="753" customWidth="1"/>
    <col min="10520" max="10520" width="10.125" style="753" customWidth="1"/>
    <col min="10521" max="10521" width="1.5" style="753" customWidth="1"/>
    <col min="10522" max="10522" width="20.875" style="753" customWidth="1"/>
    <col min="10523" max="10752" width="11" style="753"/>
    <col min="10753" max="10753" width="18.125" style="753" customWidth="1"/>
    <col min="10754" max="10754" width="5.25" style="753" customWidth="1"/>
    <col min="10755" max="10755" width="2.25" style="753" customWidth="1"/>
    <col min="10756" max="10756" width="6.375" style="753" customWidth="1"/>
    <col min="10757" max="10757" width="2" style="753" customWidth="1"/>
    <col min="10758" max="10758" width="14.875" style="753" customWidth="1"/>
    <col min="10759" max="10759" width="1.375" style="753" customWidth="1"/>
    <col min="10760" max="10760" width="5.625" style="753" customWidth="1"/>
    <col min="10761" max="10761" width="1.375" style="753" customWidth="1"/>
    <col min="10762" max="10762" width="6.375" style="753" customWidth="1"/>
    <col min="10763" max="10763" width="2" style="753" customWidth="1"/>
    <col min="10764" max="10764" width="13.25" style="753" customWidth="1"/>
    <col min="10765" max="10765" width="1.125" style="753" customWidth="1"/>
    <col min="10766" max="10766" width="5.625" style="753" customWidth="1"/>
    <col min="10767" max="10767" width="1.5" style="753" customWidth="1"/>
    <col min="10768" max="10768" width="6.875" style="753" customWidth="1"/>
    <col min="10769" max="10769" width="0.75" style="753" customWidth="1"/>
    <col min="10770" max="10770" width="13.375" style="753" customWidth="1"/>
    <col min="10771" max="10771" width="0.75" style="753" customWidth="1"/>
    <col min="10772" max="10772" width="6.375" style="753" customWidth="1"/>
    <col min="10773" max="10773" width="1.625" style="753" customWidth="1"/>
    <col min="10774" max="10774" width="6.75" style="753" customWidth="1"/>
    <col min="10775" max="10775" width="1.5" style="753" customWidth="1"/>
    <col min="10776" max="10776" width="10.125" style="753" customWidth="1"/>
    <col min="10777" max="10777" width="1.5" style="753" customWidth="1"/>
    <col min="10778" max="10778" width="20.875" style="753" customWidth="1"/>
    <col min="10779" max="11008" width="11" style="753"/>
    <col min="11009" max="11009" width="18.125" style="753" customWidth="1"/>
    <col min="11010" max="11010" width="5.25" style="753" customWidth="1"/>
    <col min="11011" max="11011" width="2.25" style="753" customWidth="1"/>
    <col min="11012" max="11012" width="6.375" style="753" customWidth="1"/>
    <col min="11013" max="11013" width="2" style="753" customWidth="1"/>
    <col min="11014" max="11014" width="14.875" style="753" customWidth="1"/>
    <col min="11015" max="11015" width="1.375" style="753" customWidth="1"/>
    <col min="11016" max="11016" width="5.625" style="753" customWidth="1"/>
    <col min="11017" max="11017" width="1.375" style="753" customWidth="1"/>
    <col min="11018" max="11018" width="6.375" style="753" customWidth="1"/>
    <col min="11019" max="11019" width="2" style="753" customWidth="1"/>
    <col min="11020" max="11020" width="13.25" style="753" customWidth="1"/>
    <col min="11021" max="11021" width="1.125" style="753" customWidth="1"/>
    <col min="11022" max="11022" width="5.625" style="753" customWidth="1"/>
    <col min="11023" max="11023" width="1.5" style="753" customWidth="1"/>
    <col min="11024" max="11024" width="6.875" style="753" customWidth="1"/>
    <col min="11025" max="11025" width="0.75" style="753" customWidth="1"/>
    <col min="11026" max="11026" width="13.375" style="753" customWidth="1"/>
    <col min="11027" max="11027" width="0.75" style="753" customWidth="1"/>
    <col min="11028" max="11028" width="6.375" style="753" customWidth="1"/>
    <col min="11029" max="11029" width="1.625" style="753" customWidth="1"/>
    <col min="11030" max="11030" width="6.75" style="753" customWidth="1"/>
    <col min="11031" max="11031" width="1.5" style="753" customWidth="1"/>
    <col min="11032" max="11032" width="10.125" style="753" customWidth="1"/>
    <col min="11033" max="11033" width="1.5" style="753" customWidth="1"/>
    <col min="11034" max="11034" width="20.875" style="753" customWidth="1"/>
    <col min="11035" max="11264" width="11" style="753"/>
    <col min="11265" max="11265" width="18.125" style="753" customWidth="1"/>
    <col min="11266" max="11266" width="5.25" style="753" customWidth="1"/>
    <col min="11267" max="11267" width="2.25" style="753" customWidth="1"/>
    <col min="11268" max="11268" width="6.375" style="753" customWidth="1"/>
    <col min="11269" max="11269" width="2" style="753" customWidth="1"/>
    <col min="11270" max="11270" width="14.875" style="753" customWidth="1"/>
    <col min="11271" max="11271" width="1.375" style="753" customWidth="1"/>
    <col min="11272" max="11272" width="5.625" style="753" customWidth="1"/>
    <col min="11273" max="11273" width="1.375" style="753" customWidth="1"/>
    <col min="11274" max="11274" width="6.375" style="753" customWidth="1"/>
    <col min="11275" max="11275" width="2" style="753" customWidth="1"/>
    <col min="11276" max="11276" width="13.25" style="753" customWidth="1"/>
    <col min="11277" max="11277" width="1.125" style="753" customWidth="1"/>
    <col min="11278" max="11278" width="5.625" style="753" customWidth="1"/>
    <col min="11279" max="11279" width="1.5" style="753" customWidth="1"/>
    <col min="11280" max="11280" width="6.875" style="753" customWidth="1"/>
    <col min="11281" max="11281" width="0.75" style="753" customWidth="1"/>
    <col min="11282" max="11282" width="13.375" style="753" customWidth="1"/>
    <col min="11283" max="11283" width="0.75" style="753" customWidth="1"/>
    <col min="11284" max="11284" width="6.375" style="753" customWidth="1"/>
    <col min="11285" max="11285" width="1.625" style="753" customWidth="1"/>
    <col min="11286" max="11286" width="6.75" style="753" customWidth="1"/>
    <col min="11287" max="11287" width="1.5" style="753" customWidth="1"/>
    <col min="11288" max="11288" width="10.125" style="753" customWidth="1"/>
    <col min="11289" max="11289" width="1.5" style="753" customWidth="1"/>
    <col min="11290" max="11290" width="20.875" style="753" customWidth="1"/>
    <col min="11291" max="11520" width="11" style="753"/>
    <col min="11521" max="11521" width="18.125" style="753" customWidth="1"/>
    <col min="11522" max="11522" width="5.25" style="753" customWidth="1"/>
    <col min="11523" max="11523" width="2.25" style="753" customWidth="1"/>
    <col min="11524" max="11524" width="6.375" style="753" customWidth="1"/>
    <col min="11525" max="11525" width="2" style="753" customWidth="1"/>
    <col min="11526" max="11526" width="14.875" style="753" customWidth="1"/>
    <col min="11527" max="11527" width="1.375" style="753" customWidth="1"/>
    <col min="11528" max="11528" width="5.625" style="753" customWidth="1"/>
    <col min="11529" max="11529" width="1.375" style="753" customWidth="1"/>
    <col min="11530" max="11530" width="6.375" style="753" customWidth="1"/>
    <col min="11531" max="11531" width="2" style="753" customWidth="1"/>
    <col min="11532" max="11532" width="13.25" style="753" customWidth="1"/>
    <col min="11533" max="11533" width="1.125" style="753" customWidth="1"/>
    <col min="11534" max="11534" width="5.625" style="753" customWidth="1"/>
    <col min="11535" max="11535" width="1.5" style="753" customWidth="1"/>
    <col min="11536" max="11536" width="6.875" style="753" customWidth="1"/>
    <col min="11537" max="11537" width="0.75" style="753" customWidth="1"/>
    <col min="11538" max="11538" width="13.375" style="753" customWidth="1"/>
    <col min="11539" max="11539" width="0.75" style="753" customWidth="1"/>
    <col min="11540" max="11540" width="6.375" style="753" customWidth="1"/>
    <col min="11541" max="11541" width="1.625" style="753" customWidth="1"/>
    <col min="11542" max="11542" width="6.75" style="753" customWidth="1"/>
    <col min="11543" max="11543" width="1.5" style="753" customWidth="1"/>
    <col min="11544" max="11544" width="10.125" style="753" customWidth="1"/>
    <col min="11545" max="11545" width="1.5" style="753" customWidth="1"/>
    <col min="11546" max="11546" width="20.875" style="753" customWidth="1"/>
    <col min="11547" max="11776" width="11" style="753"/>
    <col min="11777" max="11777" width="18.125" style="753" customWidth="1"/>
    <col min="11778" max="11778" width="5.25" style="753" customWidth="1"/>
    <col min="11779" max="11779" width="2.25" style="753" customWidth="1"/>
    <col min="11780" max="11780" width="6.375" style="753" customWidth="1"/>
    <col min="11781" max="11781" width="2" style="753" customWidth="1"/>
    <col min="11782" max="11782" width="14.875" style="753" customWidth="1"/>
    <col min="11783" max="11783" width="1.375" style="753" customWidth="1"/>
    <col min="11784" max="11784" width="5.625" style="753" customWidth="1"/>
    <col min="11785" max="11785" width="1.375" style="753" customWidth="1"/>
    <col min="11786" max="11786" width="6.375" style="753" customWidth="1"/>
    <col min="11787" max="11787" width="2" style="753" customWidth="1"/>
    <col min="11788" max="11788" width="13.25" style="753" customWidth="1"/>
    <col min="11789" max="11789" width="1.125" style="753" customWidth="1"/>
    <col min="11790" max="11790" width="5.625" style="753" customWidth="1"/>
    <col min="11791" max="11791" width="1.5" style="753" customWidth="1"/>
    <col min="11792" max="11792" width="6.875" style="753" customWidth="1"/>
    <col min="11793" max="11793" width="0.75" style="753" customWidth="1"/>
    <col min="11794" max="11794" width="13.375" style="753" customWidth="1"/>
    <col min="11795" max="11795" width="0.75" style="753" customWidth="1"/>
    <col min="11796" max="11796" width="6.375" style="753" customWidth="1"/>
    <col min="11797" max="11797" width="1.625" style="753" customWidth="1"/>
    <col min="11798" max="11798" width="6.75" style="753" customWidth="1"/>
    <col min="11799" max="11799" width="1.5" style="753" customWidth="1"/>
    <col min="11800" max="11800" width="10.125" style="753" customWidth="1"/>
    <col min="11801" max="11801" width="1.5" style="753" customWidth="1"/>
    <col min="11802" max="11802" width="20.875" style="753" customWidth="1"/>
    <col min="11803" max="12032" width="11" style="753"/>
    <col min="12033" max="12033" width="18.125" style="753" customWidth="1"/>
    <col min="12034" max="12034" width="5.25" style="753" customWidth="1"/>
    <col min="12035" max="12035" width="2.25" style="753" customWidth="1"/>
    <col min="12036" max="12036" width="6.375" style="753" customWidth="1"/>
    <col min="12037" max="12037" width="2" style="753" customWidth="1"/>
    <col min="12038" max="12038" width="14.875" style="753" customWidth="1"/>
    <col min="12039" max="12039" width="1.375" style="753" customWidth="1"/>
    <col min="12040" max="12040" width="5.625" style="753" customWidth="1"/>
    <col min="12041" max="12041" width="1.375" style="753" customWidth="1"/>
    <col min="12042" max="12042" width="6.375" style="753" customWidth="1"/>
    <col min="12043" max="12043" width="2" style="753" customWidth="1"/>
    <col min="12044" max="12044" width="13.25" style="753" customWidth="1"/>
    <col min="12045" max="12045" width="1.125" style="753" customWidth="1"/>
    <col min="12046" max="12046" width="5.625" style="753" customWidth="1"/>
    <col min="12047" max="12047" width="1.5" style="753" customWidth="1"/>
    <col min="12048" max="12048" width="6.875" style="753" customWidth="1"/>
    <col min="12049" max="12049" width="0.75" style="753" customWidth="1"/>
    <col min="12050" max="12050" width="13.375" style="753" customWidth="1"/>
    <col min="12051" max="12051" width="0.75" style="753" customWidth="1"/>
    <col min="12052" max="12052" width="6.375" style="753" customWidth="1"/>
    <col min="12053" max="12053" width="1.625" style="753" customWidth="1"/>
    <col min="12054" max="12054" width="6.75" style="753" customWidth="1"/>
    <col min="12055" max="12055" width="1.5" style="753" customWidth="1"/>
    <col min="12056" max="12056" width="10.125" style="753" customWidth="1"/>
    <col min="12057" max="12057" width="1.5" style="753" customWidth="1"/>
    <col min="12058" max="12058" width="20.875" style="753" customWidth="1"/>
    <col min="12059" max="12288" width="11" style="753"/>
    <col min="12289" max="12289" width="18.125" style="753" customWidth="1"/>
    <col min="12290" max="12290" width="5.25" style="753" customWidth="1"/>
    <col min="12291" max="12291" width="2.25" style="753" customWidth="1"/>
    <col min="12292" max="12292" width="6.375" style="753" customWidth="1"/>
    <col min="12293" max="12293" width="2" style="753" customWidth="1"/>
    <col min="12294" max="12294" width="14.875" style="753" customWidth="1"/>
    <col min="12295" max="12295" width="1.375" style="753" customWidth="1"/>
    <col min="12296" max="12296" width="5.625" style="753" customWidth="1"/>
    <col min="12297" max="12297" width="1.375" style="753" customWidth="1"/>
    <col min="12298" max="12298" width="6.375" style="753" customWidth="1"/>
    <col min="12299" max="12299" width="2" style="753" customWidth="1"/>
    <col min="12300" max="12300" width="13.25" style="753" customWidth="1"/>
    <col min="12301" max="12301" width="1.125" style="753" customWidth="1"/>
    <col min="12302" max="12302" width="5.625" style="753" customWidth="1"/>
    <col min="12303" max="12303" width="1.5" style="753" customWidth="1"/>
    <col min="12304" max="12304" width="6.875" style="753" customWidth="1"/>
    <col min="12305" max="12305" width="0.75" style="753" customWidth="1"/>
    <col min="12306" max="12306" width="13.375" style="753" customWidth="1"/>
    <col min="12307" max="12307" width="0.75" style="753" customWidth="1"/>
    <col min="12308" max="12308" width="6.375" style="753" customWidth="1"/>
    <col min="12309" max="12309" width="1.625" style="753" customWidth="1"/>
    <col min="12310" max="12310" width="6.75" style="753" customWidth="1"/>
    <col min="12311" max="12311" width="1.5" style="753" customWidth="1"/>
    <col min="12312" max="12312" width="10.125" style="753" customWidth="1"/>
    <col min="12313" max="12313" width="1.5" style="753" customWidth="1"/>
    <col min="12314" max="12314" width="20.875" style="753" customWidth="1"/>
    <col min="12315" max="12544" width="11" style="753"/>
    <col min="12545" max="12545" width="18.125" style="753" customWidth="1"/>
    <col min="12546" max="12546" width="5.25" style="753" customWidth="1"/>
    <col min="12547" max="12547" width="2.25" style="753" customWidth="1"/>
    <col min="12548" max="12548" width="6.375" style="753" customWidth="1"/>
    <col min="12549" max="12549" width="2" style="753" customWidth="1"/>
    <col min="12550" max="12550" width="14.875" style="753" customWidth="1"/>
    <col min="12551" max="12551" width="1.375" style="753" customWidth="1"/>
    <col min="12552" max="12552" width="5.625" style="753" customWidth="1"/>
    <col min="12553" max="12553" width="1.375" style="753" customWidth="1"/>
    <col min="12554" max="12554" width="6.375" style="753" customWidth="1"/>
    <col min="12555" max="12555" width="2" style="753" customWidth="1"/>
    <col min="12556" max="12556" width="13.25" style="753" customWidth="1"/>
    <col min="12557" max="12557" width="1.125" style="753" customWidth="1"/>
    <col min="12558" max="12558" width="5.625" style="753" customWidth="1"/>
    <col min="12559" max="12559" width="1.5" style="753" customWidth="1"/>
    <col min="12560" max="12560" width="6.875" style="753" customWidth="1"/>
    <col min="12561" max="12561" width="0.75" style="753" customWidth="1"/>
    <col min="12562" max="12562" width="13.375" style="753" customWidth="1"/>
    <col min="12563" max="12563" width="0.75" style="753" customWidth="1"/>
    <col min="12564" max="12564" width="6.375" style="753" customWidth="1"/>
    <col min="12565" max="12565" width="1.625" style="753" customWidth="1"/>
    <col min="12566" max="12566" width="6.75" style="753" customWidth="1"/>
    <col min="12567" max="12567" width="1.5" style="753" customWidth="1"/>
    <col min="12568" max="12568" width="10.125" style="753" customWidth="1"/>
    <col min="12569" max="12569" width="1.5" style="753" customWidth="1"/>
    <col min="12570" max="12570" width="20.875" style="753" customWidth="1"/>
    <col min="12571" max="12800" width="11" style="753"/>
    <col min="12801" max="12801" width="18.125" style="753" customWidth="1"/>
    <col min="12802" max="12802" width="5.25" style="753" customWidth="1"/>
    <col min="12803" max="12803" width="2.25" style="753" customWidth="1"/>
    <col min="12804" max="12804" width="6.375" style="753" customWidth="1"/>
    <col min="12805" max="12805" width="2" style="753" customWidth="1"/>
    <col min="12806" max="12806" width="14.875" style="753" customWidth="1"/>
    <col min="12807" max="12807" width="1.375" style="753" customWidth="1"/>
    <col min="12808" max="12808" width="5.625" style="753" customWidth="1"/>
    <col min="12809" max="12809" width="1.375" style="753" customWidth="1"/>
    <col min="12810" max="12810" width="6.375" style="753" customWidth="1"/>
    <col min="12811" max="12811" width="2" style="753" customWidth="1"/>
    <col min="12812" max="12812" width="13.25" style="753" customWidth="1"/>
    <col min="12813" max="12813" width="1.125" style="753" customWidth="1"/>
    <col min="12814" max="12814" width="5.625" style="753" customWidth="1"/>
    <col min="12815" max="12815" width="1.5" style="753" customWidth="1"/>
    <col min="12816" max="12816" width="6.875" style="753" customWidth="1"/>
    <col min="12817" max="12817" width="0.75" style="753" customWidth="1"/>
    <col min="12818" max="12818" width="13.375" style="753" customWidth="1"/>
    <col min="12819" max="12819" width="0.75" style="753" customWidth="1"/>
    <col min="12820" max="12820" width="6.375" style="753" customWidth="1"/>
    <col min="12821" max="12821" width="1.625" style="753" customWidth="1"/>
    <col min="12822" max="12822" width="6.75" style="753" customWidth="1"/>
    <col min="12823" max="12823" width="1.5" style="753" customWidth="1"/>
    <col min="12824" max="12824" width="10.125" style="753" customWidth="1"/>
    <col min="12825" max="12825" width="1.5" style="753" customWidth="1"/>
    <col min="12826" max="12826" width="20.875" style="753" customWidth="1"/>
    <col min="12827" max="13056" width="11" style="753"/>
    <col min="13057" max="13057" width="18.125" style="753" customWidth="1"/>
    <col min="13058" max="13058" width="5.25" style="753" customWidth="1"/>
    <col min="13059" max="13059" width="2.25" style="753" customWidth="1"/>
    <col min="13060" max="13060" width="6.375" style="753" customWidth="1"/>
    <col min="13061" max="13061" width="2" style="753" customWidth="1"/>
    <col min="13062" max="13062" width="14.875" style="753" customWidth="1"/>
    <col min="13063" max="13063" width="1.375" style="753" customWidth="1"/>
    <col min="13064" max="13064" width="5.625" style="753" customWidth="1"/>
    <col min="13065" max="13065" width="1.375" style="753" customWidth="1"/>
    <col min="13066" max="13066" width="6.375" style="753" customWidth="1"/>
    <col min="13067" max="13067" width="2" style="753" customWidth="1"/>
    <col min="13068" max="13068" width="13.25" style="753" customWidth="1"/>
    <col min="13069" max="13069" width="1.125" style="753" customWidth="1"/>
    <col min="13070" max="13070" width="5.625" style="753" customWidth="1"/>
    <col min="13071" max="13071" width="1.5" style="753" customWidth="1"/>
    <col min="13072" max="13072" width="6.875" style="753" customWidth="1"/>
    <col min="13073" max="13073" width="0.75" style="753" customWidth="1"/>
    <col min="13074" max="13074" width="13.375" style="753" customWidth="1"/>
    <col min="13075" max="13075" width="0.75" style="753" customWidth="1"/>
    <col min="13076" max="13076" width="6.375" style="753" customWidth="1"/>
    <col min="13077" max="13077" width="1.625" style="753" customWidth="1"/>
    <col min="13078" max="13078" width="6.75" style="753" customWidth="1"/>
    <col min="13079" max="13079" width="1.5" style="753" customWidth="1"/>
    <col min="13080" max="13080" width="10.125" style="753" customWidth="1"/>
    <col min="13081" max="13081" width="1.5" style="753" customWidth="1"/>
    <col min="13082" max="13082" width="20.875" style="753" customWidth="1"/>
    <col min="13083" max="13312" width="11" style="753"/>
    <col min="13313" max="13313" width="18.125" style="753" customWidth="1"/>
    <col min="13314" max="13314" width="5.25" style="753" customWidth="1"/>
    <col min="13315" max="13315" width="2.25" style="753" customWidth="1"/>
    <col min="13316" max="13316" width="6.375" style="753" customWidth="1"/>
    <col min="13317" max="13317" width="2" style="753" customWidth="1"/>
    <col min="13318" max="13318" width="14.875" style="753" customWidth="1"/>
    <col min="13319" max="13319" width="1.375" style="753" customWidth="1"/>
    <col min="13320" max="13320" width="5.625" style="753" customWidth="1"/>
    <col min="13321" max="13321" width="1.375" style="753" customWidth="1"/>
    <col min="13322" max="13322" width="6.375" style="753" customWidth="1"/>
    <col min="13323" max="13323" width="2" style="753" customWidth="1"/>
    <col min="13324" max="13324" width="13.25" style="753" customWidth="1"/>
    <col min="13325" max="13325" width="1.125" style="753" customWidth="1"/>
    <col min="13326" max="13326" width="5.625" style="753" customWidth="1"/>
    <col min="13327" max="13327" width="1.5" style="753" customWidth="1"/>
    <col min="13328" max="13328" width="6.875" style="753" customWidth="1"/>
    <col min="13329" max="13329" width="0.75" style="753" customWidth="1"/>
    <col min="13330" max="13330" width="13.375" style="753" customWidth="1"/>
    <col min="13331" max="13331" width="0.75" style="753" customWidth="1"/>
    <col min="13332" max="13332" width="6.375" style="753" customWidth="1"/>
    <col min="13333" max="13333" width="1.625" style="753" customWidth="1"/>
    <col min="13334" max="13334" width="6.75" style="753" customWidth="1"/>
    <col min="13335" max="13335" width="1.5" style="753" customWidth="1"/>
    <col min="13336" max="13336" width="10.125" style="753" customWidth="1"/>
    <col min="13337" max="13337" width="1.5" style="753" customWidth="1"/>
    <col min="13338" max="13338" width="20.875" style="753" customWidth="1"/>
    <col min="13339" max="13568" width="11" style="753"/>
    <col min="13569" max="13569" width="18.125" style="753" customWidth="1"/>
    <col min="13570" max="13570" width="5.25" style="753" customWidth="1"/>
    <col min="13571" max="13571" width="2.25" style="753" customWidth="1"/>
    <col min="13572" max="13572" width="6.375" style="753" customWidth="1"/>
    <col min="13573" max="13573" width="2" style="753" customWidth="1"/>
    <col min="13574" max="13574" width="14.875" style="753" customWidth="1"/>
    <col min="13575" max="13575" width="1.375" style="753" customWidth="1"/>
    <col min="13576" max="13576" width="5.625" style="753" customWidth="1"/>
    <col min="13577" max="13577" width="1.375" style="753" customWidth="1"/>
    <col min="13578" max="13578" width="6.375" style="753" customWidth="1"/>
    <col min="13579" max="13579" width="2" style="753" customWidth="1"/>
    <col min="13580" max="13580" width="13.25" style="753" customWidth="1"/>
    <col min="13581" max="13581" width="1.125" style="753" customWidth="1"/>
    <col min="13582" max="13582" width="5.625" style="753" customWidth="1"/>
    <col min="13583" max="13583" width="1.5" style="753" customWidth="1"/>
    <col min="13584" max="13584" width="6.875" style="753" customWidth="1"/>
    <col min="13585" max="13585" width="0.75" style="753" customWidth="1"/>
    <col min="13586" max="13586" width="13.375" style="753" customWidth="1"/>
    <col min="13587" max="13587" width="0.75" style="753" customWidth="1"/>
    <col min="13588" max="13588" width="6.375" style="753" customWidth="1"/>
    <col min="13589" max="13589" width="1.625" style="753" customWidth="1"/>
    <col min="13590" max="13590" width="6.75" style="753" customWidth="1"/>
    <col min="13591" max="13591" width="1.5" style="753" customWidth="1"/>
    <col min="13592" max="13592" width="10.125" style="753" customWidth="1"/>
    <col min="13593" max="13593" width="1.5" style="753" customWidth="1"/>
    <col min="13594" max="13594" width="20.875" style="753" customWidth="1"/>
    <col min="13595" max="13824" width="11" style="753"/>
    <col min="13825" max="13825" width="18.125" style="753" customWidth="1"/>
    <col min="13826" max="13826" width="5.25" style="753" customWidth="1"/>
    <col min="13827" max="13827" width="2.25" style="753" customWidth="1"/>
    <col min="13828" max="13828" width="6.375" style="753" customWidth="1"/>
    <col min="13829" max="13829" width="2" style="753" customWidth="1"/>
    <col min="13830" max="13830" width="14.875" style="753" customWidth="1"/>
    <col min="13831" max="13831" width="1.375" style="753" customWidth="1"/>
    <col min="13832" max="13832" width="5.625" style="753" customWidth="1"/>
    <col min="13833" max="13833" width="1.375" style="753" customWidth="1"/>
    <col min="13834" max="13834" width="6.375" style="753" customWidth="1"/>
    <col min="13835" max="13835" width="2" style="753" customWidth="1"/>
    <col min="13836" max="13836" width="13.25" style="753" customWidth="1"/>
    <col min="13837" max="13837" width="1.125" style="753" customWidth="1"/>
    <col min="13838" max="13838" width="5.625" style="753" customWidth="1"/>
    <col min="13839" max="13839" width="1.5" style="753" customWidth="1"/>
    <col min="13840" max="13840" width="6.875" style="753" customWidth="1"/>
    <col min="13841" max="13841" width="0.75" style="753" customWidth="1"/>
    <col min="13842" max="13842" width="13.375" style="753" customWidth="1"/>
    <col min="13843" max="13843" width="0.75" style="753" customWidth="1"/>
    <col min="13844" max="13844" width="6.375" style="753" customWidth="1"/>
    <col min="13845" max="13845" width="1.625" style="753" customWidth="1"/>
    <col min="13846" max="13846" width="6.75" style="753" customWidth="1"/>
    <col min="13847" max="13847" width="1.5" style="753" customWidth="1"/>
    <col min="13848" max="13848" width="10.125" style="753" customWidth="1"/>
    <col min="13849" max="13849" width="1.5" style="753" customWidth="1"/>
    <col min="13850" max="13850" width="20.875" style="753" customWidth="1"/>
    <col min="13851" max="14080" width="11" style="753"/>
    <col min="14081" max="14081" width="18.125" style="753" customWidth="1"/>
    <col min="14082" max="14082" width="5.25" style="753" customWidth="1"/>
    <col min="14083" max="14083" width="2.25" style="753" customWidth="1"/>
    <col min="14084" max="14084" width="6.375" style="753" customWidth="1"/>
    <col min="14085" max="14085" width="2" style="753" customWidth="1"/>
    <col min="14086" max="14086" width="14.875" style="753" customWidth="1"/>
    <col min="14087" max="14087" width="1.375" style="753" customWidth="1"/>
    <col min="14088" max="14088" width="5.625" style="753" customWidth="1"/>
    <col min="14089" max="14089" width="1.375" style="753" customWidth="1"/>
    <col min="14090" max="14090" width="6.375" style="753" customWidth="1"/>
    <col min="14091" max="14091" width="2" style="753" customWidth="1"/>
    <col min="14092" max="14092" width="13.25" style="753" customWidth="1"/>
    <col min="14093" max="14093" width="1.125" style="753" customWidth="1"/>
    <col min="14094" max="14094" width="5.625" style="753" customWidth="1"/>
    <col min="14095" max="14095" width="1.5" style="753" customWidth="1"/>
    <col min="14096" max="14096" width="6.875" style="753" customWidth="1"/>
    <col min="14097" max="14097" width="0.75" style="753" customWidth="1"/>
    <col min="14098" max="14098" width="13.375" style="753" customWidth="1"/>
    <col min="14099" max="14099" width="0.75" style="753" customWidth="1"/>
    <col min="14100" max="14100" width="6.375" style="753" customWidth="1"/>
    <col min="14101" max="14101" width="1.625" style="753" customWidth="1"/>
    <col min="14102" max="14102" width="6.75" style="753" customWidth="1"/>
    <col min="14103" max="14103" width="1.5" style="753" customWidth="1"/>
    <col min="14104" max="14104" width="10.125" style="753" customWidth="1"/>
    <col min="14105" max="14105" width="1.5" style="753" customWidth="1"/>
    <col min="14106" max="14106" width="20.875" style="753" customWidth="1"/>
    <col min="14107" max="14336" width="11" style="753"/>
    <col min="14337" max="14337" width="18.125" style="753" customWidth="1"/>
    <col min="14338" max="14338" width="5.25" style="753" customWidth="1"/>
    <col min="14339" max="14339" width="2.25" style="753" customWidth="1"/>
    <col min="14340" max="14340" width="6.375" style="753" customWidth="1"/>
    <col min="14341" max="14341" width="2" style="753" customWidth="1"/>
    <col min="14342" max="14342" width="14.875" style="753" customWidth="1"/>
    <col min="14343" max="14343" width="1.375" style="753" customWidth="1"/>
    <col min="14344" max="14344" width="5.625" style="753" customWidth="1"/>
    <col min="14345" max="14345" width="1.375" style="753" customWidth="1"/>
    <col min="14346" max="14346" width="6.375" style="753" customWidth="1"/>
    <col min="14347" max="14347" width="2" style="753" customWidth="1"/>
    <col min="14348" max="14348" width="13.25" style="753" customWidth="1"/>
    <col min="14349" max="14349" width="1.125" style="753" customWidth="1"/>
    <col min="14350" max="14350" width="5.625" style="753" customWidth="1"/>
    <col min="14351" max="14351" width="1.5" style="753" customWidth="1"/>
    <col min="14352" max="14352" width="6.875" style="753" customWidth="1"/>
    <col min="14353" max="14353" width="0.75" style="753" customWidth="1"/>
    <col min="14354" max="14354" width="13.375" style="753" customWidth="1"/>
    <col min="14355" max="14355" width="0.75" style="753" customWidth="1"/>
    <col min="14356" max="14356" width="6.375" style="753" customWidth="1"/>
    <col min="14357" max="14357" width="1.625" style="753" customWidth="1"/>
    <col min="14358" max="14358" width="6.75" style="753" customWidth="1"/>
    <col min="14359" max="14359" width="1.5" style="753" customWidth="1"/>
    <col min="14360" max="14360" width="10.125" style="753" customWidth="1"/>
    <col min="14361" max="14361" width="1.5" style="753" customWidth="1"/>
    <col min="14362" max="14362" width="20.875" style="753" customWidth="1"/>
    <col min="14363" max="14592" width="11" style="753"/>
    <col min="14593" max="14593" width="18.125" style="753" customWidth="1"/>
    <col min="14594" max="14594" width="5.25" style="753" customWidth="1"/>
    <col min="14595" max="14595" width="2.25" style="753" customWidth="1"/>
    <col min="14596" max="14596" width="6.375" style="753" customWidth="1"/>
    <col min="14597" max="14597" width="2" style="753" customWidth="1"/>
    <col min="14598" max="14598" width="14.875" style="753" customWidth="1"/>
    <col min="14599" max="14599" width="1.375" style="753" customWidth="1"/>
    <col min="14600" max="14600" width="5.625" style="753" customWidth="1"/>
    <col min="14601" max="14601" width="1.375" style="753" customWidth="1"/>
    <col min="14602" max="14602" width="6.375" style="753" customWidth="1"/>
    <col min="14603" max="14603" width="2" style="753" customWidth="1"/>
    <col min="14604" max="14604" width="13.25" style="753" customWidth="1"/>
    <col min="14605" max="14605" width="1.125" style="753" customWidth="1"/>
    <col min="14606" max="14606" width="5.625" style="753" customWidth="1"/>
    <col min="14607" max="14607" width="1.5" style="753" customWidth="1"/>
    <col min="14608" max="14608" width="6.875" style="753" customWidth="1"/>
    <col min="14609" max="14609" width="0.75" style="753" customWidth="1"/>
    <col min="14610" max="14610" width="13.375" style="753" customWidth="1"/>
    <col min="14611" max="14611" width="0.75" style="753" customWidth="1"/>
    <col min="14612" max="14612" width="6.375" style="753" customWidth="1"/>
    <col min="14613" max="14613" width="1.625" style="753" customWidth="1"/>
    <col min="14614" max="14614" width="6.75" style="753" customWidth="1"/>
    <col min="14615" max="14615" width="1.5" style="753" customWidth="1"/>
    <col min="14616" max="14616" width="10.125" style="753" customWidth="1"/>
    <col min="14617" max="14617" width="1.5" style="753" customWidth="1"/>
    <col min="14618" max="14618" width="20.875" style="753" customWidth="1"/>
    <col min="14619" max="14848" width="11" style="753"/>
    <col min="14849" max="14849" width="18.125" style="753" customWidth="1"/>
    <col min="14850" max="14850" width="5.25" style="753" customWidth="1"/>
    <col min="14851" max="14851" width="2.25" style="753" customWidth="1"/>
    <col min="14852" max="14852" width="6.375" style="753" customWidth="1"/>
    <col min="14853" max="14853" width="2" style="753" customWidth="1"/>
    <col min="14854" max="14854" width="14.875" style="753" customWidth="1"/>
    <col min="14855" max="14855" width="1.375" style="753" customWidth="1"/>
    <col min="14856" max="14856" width="5.625" style="753" customWidth="1"/>
    <col min="14857" max="14857" width="1.375" style="753" customWidth="1"/>
    <col min="14858" max="14858" width="6.375" style="753" customWidth="1"/>
    <col min="14859" max="14859" width="2" style="753" customWidth="1"/>
    <col min="14860" max="14860" width="13.25" style="753" customWidth="1"/>
    <col min="14861" max="14861" width="1.125" style="753" customWidth="1"/>
    <col min="14862" max="14862" width="5.625" style="753" customWidth="1"/>
    <col min="14863" max="14863" width="1.5" style="753" customWidth="1"/>
    <col min="14864" max="14864" width="6.875" style="753" customWidth="1"/>
    <col min="14865" max="14865" width="0.75" style="753" customWidth="1"/>
    <col min="14866" max="14866" width="13.375" style="753" customWidth="1"/>
    <col min="14867" max="14867" width="0.75" style="753" customWidth="1"/>
    <col min="14868" max="14868" width="6.375" style="753" customWidth="1"/>
    <col min="14869" max="14869" width="1.625" style="753" customWidth="1"/>
    <col min="14870" max="14870" width="6.75" style="753" customWidth="1"/>
    <col min="14871" max="14871" width="1.5" style="753" customWidth="1"/>
    <col min="14872" max="14872" width="10.125" style="753" customWidth="1"/>
    <col min="14873" max="14873" width="1.5" style="753" customWidth="1"/>
    <col min="14874" max="14874" width="20.875" style="753" customWidth="1"/>
    <col min="14875" max="15104" width="11" style="753"/>
    <col min="15105" max="15105" width="18.125" style="753" customWidth="1"/>
    <col min="15106" max="15106" width="5.25" style="753" customWidth="1"/>
    <col min="15107" max="15107" width="2.25" style="753" customWidth="1"/>
    <col min="15108" max="15108" width="6.375" style="753" customWidth="1"/>
    <col min="15109" max="15109" width="2" style="753" customWidth="1"/>
    <col min="15110" max="15110" width="14.875" style="753" customWidth="1"/>
    <col min="15111" max="15111" width="1.375" style="753" customWidth="1"/>
    <col min="15112" max="15112" width="5.625" style="753" customWidth="1"/>
    <col min="15113" max="15113" width="1.375" style="753" customWidth="1"/>
    <col min="15114" max="15114" width="6.375" style="753" customWidth="1"/>
    <col min="15115" max="15115" width="2" style="753" customWidth="1"/>
    <col min="15116" max="15116" width="13.25" style="753" customWidth="1"/>
    <col min="15117" max="15117" width="1.125" style="753" customWidth="1"/>
    <col min="15118" max="15118" width="5.625" style="753" customWidth="1"/>
    <col min="15119" max="15119" width="1.5" style="753" customWidth="1"/>
    <col min="15120" max="15120" width="6.875" style="753" customWidth="1"/>
    <col min="15121" max="15121" width="0.75" style="753" customWidth="1"/>
    <col min="15122" max="15122" width="13.375" style="753" customWidth="1"/>
    <col min="15123" max="15123" width="0.75" style="753" customWidth="1"/>
    <col min="15124" max="15124" width="6.375" style="753" customWidth="1"/>
    <col min="15125" max="15125" width="1.625" style="753" customWidth="1"/>
    <col min="15126" max="15126" width="6.75" style="753" customWidth="1"/>
    <col min="15127" max="15127" width="1.5" style="753" customWidth="1"/>
    <col min="15128" max="15128" width="10.125" style="753" customWidth="1"/>
    <col min="15129" max="15129" width="1.5" style="753" customWidth="1"/>
    <col min="15130" max="15130" width="20.875" style="753" customWidth="1"/>
    <col min="15131" max="15360" width="11" style="753"/>
    <col min="15361" max="15361" width="18.125" style="753" customWidth="1"/>
    <col min="15362" max="15362" width="5.25" style="753" customWidth="1"/>
    <col min="15363" max="15363" width="2.25" style="753" customWidth="1"/>
    <col min="15364" max="15364" width="6.375" style="753" customWidth="1"/>
    <col min="15365" max="15365" width="2" style="753" customWidth="1"/>
    <col min="15366" max="15366" width="14.875" style="753" customWidth="1"/>
    <col min="15367" max="15367" width="1.375" style="753" customWidth="1"/>
    <col min="15368" max="15368" width="5.625" style="753" customWidth="1"/>
    <col min="15369" max="15369" width="1.375" style="753" customWidth="1"/>
    <col min="15370" max="15370" width="6.375" style="753" customWidth="1"/>
    <col min="15371" max="15371" width="2" style="753" customWidth="1"/>
    <col min="15372" max="15372" width="13.25" style="753" customWidth="1"/>
    <col min="15373" max="15373" width="1.125" style="753" customWidth="1"/>
    <col min="15374" max="15374" width="5.625" style="753" customWidth="1"/>
    <col min="15375" max="15375" width="1.5" style="753" customWidth="1"/>
    <col min="15376" max="15376" width="6.875" style="753" customWidth="1"/>
    <col min="15377" max="15377" width="0.75" style="753" customWidth="1"/>
    <col min="15378" max="15378" width="13.375" style="753" customWidth="1"/>
    <col min="15379" max="15379" width="0.75" style="753" customWidth="1"/>
    <col min="15380" max="15380" width="6.375" style="753" customWidth="1"/>
    <col min="15381" max="15381" width="1.625" style="753" customWidth="1"/>
    <col min="15382" max="15382" width="6.75" style="753" customWidth="1"/>
    <col min="15383" max="15383" width="1.5" style="753" customWidth="1"/>
    <col min="15384" max="15384" width="10.125" style="753" customWidth="1"/>
    <col min="15385" max="15385" width="1.5" style="753" customWidth="1"/>
    <col min="15386" max="15386" width="20.875" style="753" customWidth="1"/>
    <col min="15387" max="15616" width="11" style="753"/>
    <col min="15617" max="15617" width="18.125" style="753" customWidth="1"/>
    <col min="15618" max="15618" width="5.25" style="753" customWidth="1"/>
    <col min="15619" max="15619" width="2.25" style="753" customWidth="1"/>
    <col min="15620" max="15620" width="6.375" style="753" customWidth="1"/>
    <col min="15621" max="15621" width="2" style="753" customWidth="1"/>
    <col min="15622" max="15622" width="14.875" style="753" customWidth="1"/>
    <col min="15623" max="15623" width="1.375" style="753" customWidth="1"/>
    <col min="15624" max="15624" width="5.625" style="753" customWidth="1"/>
    <col min="15625" max="15625" width="1.375" style="753" customWidth="1"/>
    <col min="15626" max="15626" width="6.375" style="753" customWidth="1"/>
    <col min="15627" max="15627" width="2" style="753" customWidth="1"/>
    <col min="15628" max="15628" width="13.25" style="753" customWidth="1"/>
    <col min="15629" max="15629" width="1.125" style="753" customWidth="1"/>
    <col min="15630" max="15630" width="5.625" style="753" customWidth="1"/>
    <col min="15631" max="15631" width="1.5" style="753" customWidth="1"/>
    <col min="15632" max="15632" width="6.875" style="753" customWidth="1"/>
    <col min="15633" max="15633" width="0.75" style="753" customWidth="1"/>
    <col min="15634" max="15634" width="13.375" style="753" customWidth="1"/>
    <col min="15635" max="15635" width="0.75" style="753" customWidth="1"/>
    <col min="15636" max="15636" width="6.375" style="753" customWidth="1"/>
    <col min="15637" max="15637" width="1.625" style="753" customWidth="1"/>
    <col min="15638" max="15638" width="6.75" style="753" customWidth="1"/>
    <col min="15639" max="15639" width="1.5" style="753" customWidth="1"/>
    <col min="15640" max="15640" width="10.125" style="753" customWidth="1"/>
    <col min="15641" max="15641" width="1.5" style="753" customWidth="1"/>
    <col min="15642" max="15642" width="20.875" style="753" customWidth="1"/>
    <col min="15643" max="15872" width="11" style="753"/>
    <col min="15873" max="15873" width="18.125" style="753" customWidth="1"/>
    <col min="15874" max="15874" width="5.25" style="753" customWidth="1"/>
    <col min="15875" max="15875" width="2.25" style="753" customWidth="1"/>
    <col min="15876" max="15876" width="6.375" style="753" customWidth="1"/>
    <col min="15877" max="15877" width="2" style="753" customWidth="1"/>
    <col min="15878" max="15878" width="14.875" style="753" customWidth="1"/>
    <col min="15879" max="15879" width="1.375" style="753" customWidth="1"/>
    <col min="15880" max="15880" width="5.625" style="753" customWidth="1"/>
    <col min="15881" max="15881" width="1.375" style="753" customWidth="1"/>
    <col min="15882" max="15882" width="6.375" style="753" customWidth="1"/>
    <col min="15883" max="15883" width="2" style="753" customWidth="1"/>
    <col min="15884" max="15884" width="13.25" style="753" customWidth="1"/>
    <col min="15885" max="15885" width="1.125" style="753" customWidth="1"/>
    <col min="15886" max="15886" width="5.625" style="753" customWidth="1"/>
    <col min="15887" max="15887" width="1.5" style="753" customWidth="1"/>
    <col min="15888" max="15888" width="6.875" style="753" customWidth="1"/>
    <col min="15889" max="15889" width="0.75" style="753" customWidth="1"/>
    <col min="15890" max="15890" width="13.375" style="753" customWidth="1"/>
    <col min="15891" max="15891" width="0.75" style="753" customWidth="1"/>
    <col min="15892" max="15892" width="6.375" style="753" customWidth="1"/>
    <col min="15893" max="15893" width="1.625" style="753" customWidth="1"/>
    <col min="15894" max="15894" width="6.75" style="753" customWidth="1"/>
    <col min="15895" max="15895" width="1.5" style="753" customWidth="1"/>
    <col min="15896" max="15896" width="10.125" style="753" customWidth="1"/>
    <col min="15897" max="15897" width="1.5" style="753" customWidth="1"/>
    <col min="15898" max="15898" width="20.875" style="753" customWidth="1"/>
    <col min="15899" max="16128" width="11" style="753"/>
    <col min="16129" max="16129" width="18.125" style="753" customWidth="1"/>
    <col min="16130" max="16130" width="5.25" style="753" customWidth="1"/>
    <col min="16131" max="16131" width="2.25" style="753" customWidth="1"/>
    <col min="16132" max="16132" width="6.375" style="753" customWidth="1"/>
    <col min="16133" max="16133" width="2" style="753" customWidth="1"/>
    <col min="16134" max="16134" width="14.875" style="753" customWidth="1"/>
    <col min="16135" max="16135" width="1.375" style="753" customWidth="1"/>
    <col min="16136" max="16136" width="5.625" style="753" customWidth="1"/>
    <col min="16137" max="16137" width="1.375" style="753" customWidth="1"/>
    <col min="16138" max="16138" width="6.375" style="753" customWidth="1"/>
    <col min="16139" max="16139" width="2" style="753" customWidth="1"/>
    <col min="16140" max="16140" width="13.25" style="753" customWidth="1"/>
    <col min="16141" max="16141" width="1.125" style="753" customWidth="1"/>
    <col min="16142" max="16142" width="5.625" style="753" customWidth="1"/>
    <col min="16143" max="16143" width="1.5" style="753" customWidth="1"/>
    <col min="16144" max="16144" width="6.875" style="753" customWidth="1"/>
    <col min="16145" max="16145" width="0.75" style="753" customWidth="1"/>
    <col min="16146" max="16146" width="13.375" style="753" customWidth="1"/>
    <col min="16147" max="16147" width="0.75" style="753" customWidth="1"/>
    <col min="16148" max="16148" width="6.375" style="753" customWidth="1"/>
    <col min="16149" max="16149" width="1.625" style="753" customWidth="1"/>
    <col min="16150" max="16150" width="6.75" style="753" customWidth="1"/>
    <col min="16151" max="16151" width="1.5" style="753" customWidth="1"/>
    <col min="16152" max="16152" width="10.125" style="753" customWidth="1"/>
    <col min="16153" max="16153" width="1.5" style="753" customWidth="1"/>
    <col min="16154" max="16154" width="20.875" style="753" customWidth="1"/>
    <col min="16155" max="16384" width="11" style="753"/>
  </cols>
  <sheetData>
    <row r="1" spans="1:25" ht="21" customHeight="1" x14ac:dyDescent="0.25">
      <c r="A1" s="748" t="s">
        <v>789</v>
      </c>
      <c r="B1" s="799"/>
      <c r="C1" s="799"/>
      <c r="D1" s="799"/>
      <c r="E1" s="799"/>
      <c r="F1" s="800"/>
      <c r="G1" s="799"/>
      <c r="H1" s="801"/>
      <c r="I1" s="801"/>
      <c r="J1" s="801"/>
      <c r="K1" s="801"/>
      <c r="L1" s="801"/>
      <c r="M1" s="801"/>
      <c r="N1" s="801"/>
      <c r="O1" s="801"/>
      <c r="P1" s="801"/>
      <c r="Q1" s="801"/>
      <c r="R1" s="801"/>
      <c r="S1" s="801"/>
      <c r="T1" s="801"/>
      <c r="U1" s="801"/>
      <c r="V1" s="801"/>
      <c r="W1" s="801"/>
      <c r="X1" s="799"/>
      <c r="Y1" s="752" t="s">
        <v>1020</v>
      </c>
    </row>
    <row r="2" spans="1:25" ht="21" customHeight="1" x14ac:dyDescent="0.25">
      <c r="A2" s="748">
        <v>2014</v>
      </c>
      <c r="B2" s="802"/>
      <c r="C2" s="802"/>
      <c r="D2" s="799"/>
      <c r="E2" s="799"/>
      <c r="F2" s="800"/>
      <c r="G2" s="799"/>
      <c r="H2" s="801"/>
      <c r="I2" s="801"/>
      <c r="J2" s="801"/>
      <c r="K2" s="801"/>
      <c r="L2" s="801"/>
      <c r="M2" s="801"/>
      <c r="N2" s="801"/>
      <c r="O2" s="801"/>
      <c r="P2" s="801"/>
      <c r="Q2" s="801"/>
      <c r="R2" s="801"/>
      <c r="S2" s="801"/>
      <c r="T2" s="801"/>
      <c r="U2" s="801"/>
      <c r="V2" s="801"/>
      <c r="W2" s="801"/>
      <c r="X2" s="799"/>
      <c r="Y2" s="799"/>
    </row>
    <row r="3" spans="1:25" ht="21" customHeight="1" x14ac:dyDescent="0.25">
      <c r="A3" s="748"/>
      <c r="B3" s="802"/>
      <c r="C3" s="802"/>
      <c r="D3" s="799"/>
      <c r="E3" s="799"/>
      <c r="F3" s="800"/>
      <c r="G3" s="799"/>
      <c r="H3" s="801"/>
      <c r="I3" s="801"/>
      <c r="J3" s="801"/>
      <c r="K3" s="801"/>
      <c r="L3" s="801"/>
      <c r="M3" s="801"/>
      <c r="N3" s="801"/>
      <c r="O3" s="801"/>
      <c r="P3" s="801"/>
      <c r="Q3" s="801"/>
      <c r="R3" s="801"/>
      <c r="S3" s="801"/>
      <c r="T3" s="801"/>
      <c r="U3" s="801"/>
      <c r="V3" s="801"/>
      <c r="W3" s="801"/>
      <c r="X3" s="799"/>
      <c r="Y3" s="799"/>
    </row>
    <row r="4" spans="1:25" ht="20.100000000000001" customHeight="1" x14ac:dyDescent="0.25">
      <c r="A4" s="1658" t="s">
        <v>690</v>
      </c>
      <c r="B4" s="1661" t="s">
        <v>790</v>
      </c>
      <c r="C4" s="1661"/>
      <c r="D4" s="1661"/>
      <c r="E4" s="1661"/>
      <c r="F4" s="1661"/>
      <c r="G4" s="1661"/>
      <c r="H4" s="1661"/>
      <c r="I4" s="1661"/>
      <c r="J4" s="1661"/>
      <c r="K4" s="1661"/>
      <c r="L4" s="1661"/>
      <c r="M4" s="1661"/>
      <c r="N4" s="1661"/>
      <c r="O4" s="1661"/>
      <c r="P4" s="1661"/>
      <c r="Q4" s="1661"/>
      <c r="R4" s="1661"/>
      <c r="S4" s="1661"/>
      <c r="T4" s="1661"/>
      <c r="U4" s="1661"/>
      <c r="V4" s="1661"/>
      <c r="W4" s="1661"/>
      <c r="X4" s="1661"/>
      <c r="Y4" s="1661"/>
    </row>
    <row r="5" spans="1:25" ht="20.100000000000001" customHeight="1" x14ac:dyDescent="0.25">
      <c r="A5" s="1659"/>
      <c r="B5" s="1669" t="s">
        <v>791</v>
      </c>
      <c r="C5" s="1669"/>
      <c r="D5" s="1669"/>
      <c r="E5" s="1669"/>
      <c r="F5" s="1669"/>
      <c r="G5" s="1669"/>
      <c r="H5" s="1661" t="s">
        <v>792</v>
      </c>
      <c r="I5" s="1661"/>
      <c r="J5" s="1661"/>
      <c r="K5" s="1661"/>
      <c r="L5" s="1661"/>
      <c r="M5" s="1661"/>
      <c r="N5" s="1661" t="s">
        <v>793</v>
      </c>
      <c r="O5" s="1661"/>
      <c r="P5" s="1661"/>
      <c r="Q5" s="1661"/>
      <c r="R5" s="1661"/>
      <c r="S5" s="1661"/>
      <c r="T5" s="1670" t="s">
        <v>794</v>
      </c>
      <c r="U5" s="1670"/>
      <c r="V5" s="1670"/>
      <c r="W5" s="1670"/>
      <c r="X5" s="1670"/>
      <c r="Y5" s="1670"/>
    </row>
    <row r="6" spans="1:25" ht="20.100000000000001" customHeight="1" x14ac:dyDescent="0.25">
      <c r="A6" s="1660"/>
      <c r="B6" s="1664" t="s">
        <v>795</v>
      </c>
      <c r="C6" s="1664"/>
      <c r="D6" s="1664" t="s">
        <v>796</v>
      </c>
      <c r="E6" s="1664"/>
      <c r="F6" s="1665" t="s">
        <v>797</v>
      </c>
      <c r="G6" s="1665"/>
      <c r="H6" s="1666" t="s">
        <v>795</v>
      </c>
      <c r="I6" s="1666"/>
      <c r="J6" s="1666" t="s">
        <v>796</v>
      </c>
      <c r="K6" s="1666"/>
      <c r="L6" s="1666" t="s">
        <v>797</v>
      </c>
      <c r="M6" s="1666"/>
      <c r="N6" s="1666" t="s">
        <v>795</v>
      </c>
      <c r="O6" s="1666"/>
      <c r="P6" s="1666" t="s">
        <v>796</v>
      </c>
      <c r="Q6" s="1666"/>
      <c r="R6" s="1666" t="s">
        <v>797</v>
      </c>
      <c r="S6" s="1666"/>
      <c r="T6" s="1668" t="s">
        <v>795</v>
      </c>
      <c r="U6" s="1668"/>
      <c r="V6" s="1666" t="s">
        <v>796</v>
      </c>
      <c r="W6" s="1666"/>
      <c r="X6" s="1666" t="s">
        <v>798</v>
      </c>
      <c r="Y6" s="1666"/>
    </row>
    <row r="7" spans="1:25" s="766" customFormat="1" ht="22.5" customHeight="1" x14ac:dyDescent="0.2">
      <c r="A7" s="759" t="s">
        <v>706</v>
      </c>
      <c r="B7" s="760">
        <v>1</v>
      </c>
      <c r="C7" s="761"/>
      <c r="D7" s="760">
        <v>4</v>
      </c>
      <c r="E7" s="760"/>
      <c r="F7" s="762">
        <v>1794326.83</v>
      </c>
      <c r="G7" s="763"/>
      <c r="H7" s="768">
        <v>0</v>
      </c>
      <c r="I7" s="760"/>
      <c r="J7" s="768">
        <v>0</v>
      </c>
      <c r="K7" s="760"/>
      <c r="L7" s="768">
        <v>0</v>
      </c>
      <c r="M7" s="761"/>
      <c r="N7" s="760">
        <v>5</v>
      </c>
      <c r="O7" s="761"/>
      <c r="P7" s="760">
        <v>81</v>
      </c>
      <c r="Q7" s="761"/>
      <c r="R7" s="762">
        <v>6484462.0599999996</v>
      </c>
      <c r="S7" s="763"/>
      <c r="T7" s="764">
        <f t="shared" ref="T7:T17" si="0">B7+H7+N7</f>
        <v>6</v>
      </c>
      <c r="U7" s="764"/>
      <c r="V7" s="764">
        <f t="shared" ref="V7:V17" si="1">D7+J7+P7</f>
        <v>85</v>
      </c>
      <c r="W7" s="764"/>
      <c r="X7" s="765">
        <f>1015+0+624</f>
        <v>1639</v>
      </c>
      <c r="Y7" s="765"/>
    </row>
    <row r="8" spans="1:25" s="766" customFormat="1" ht="29.25" customHeight="1" x14ac:dyDescent="0.2">
      <c r="A8" s="767" t="s">
        <v>800</v>
      </c>
      <c r="B8" s="760">
        <v>16</v>
      </c>
      <c r="C8" s="761"/>
      <c r="D8" s="760">
        <v>18</v>
      </c>
      <c r="E8" s="760"/>
      <c r="F8" s="762">
        <v>11940840.710000001</v>
      </c>
      <c r="G8" s="763"/>
      <c r="H8" s="760">
        <v>3</v>
      </c>
      <c r="I8" s="760"/>
      <c r="J8" s="760">
        <v>5</v>
      </c>
      <c r="K8" s="760"/>
      <c r="L8" s="762">
        <v>7928043.25</v>
      </c>
      <c r="M8" s="761"/>
      <c r="N8" s="760">
        <v>4</v>
      </c>
      <c r="O8" s="761"/>
      <c r="P8" s="760">
        <v>5</v>
      </c>
      <c r="Q8" s="761"/>
      <c r="R8" s="762">
        <v>2059765.46</v>
      </c>
      <c r="S8" s="763"/>
      <c r="T8" s="764">
        <f t="shared" si="0"/>
        <v>23</v>
      </c>
      <c r="U8" s="764"/>
      <c r="V8" s="764">
        <f t="shared" si="1"/>
        <v>28</v>
      </c>
      <c r="W8" s="764"/>
      <c r="X8" s="765">
        <f>1255+4197+9323</f>
        <v>14775</v>
      </c>
      <c r="Y8" s="765"/>
    </row>
    <row r="9" spans="1:25" s="766" customFormat="1" ht="22.5" customHeight="1" x14ac:dyDescent="0.2">
      <c r="A9" s="767" t="s">
        <v>715</v>
      </c>
      <c r="B9" s="760">
        <v>13</v>
      </c>
      <c r="C9" s="761"/>
      <c r="D9" s="760">
        <v>17</v>
      </c>
      <c r="E9" s="760"/>
      <c r="F9" s="762">
        <v>16603085.439999999</v>
      </c>
      <c r="G9" s="763"/>
      <c r="H9" s="760">
        <v>2</v>
      </c>
      <c r="I9" s="760"/>
      <c r="J9" s="760">
        <v>2</v>
      </c>
      <c r="K9" s="760"/>
      <c r="L9" s="762">
        <v>11751504.75</v>
      </c>
      <c r="M9" s="761"/>
      <c r="N9" s="760">
        <v>4</v>
      </c>
      <c r="O9" s="761"/>
      <c r="P9" s="760">
        <v>4</v>
      </c>
      <c r="Q9" s="761"/>
      <c r="R9" s="762">
        <v>2306745.1</v>
      </c>
      <c r="S9" s="763"/>
      <c r="T9" s="764">
        <f t="shared" si="0"/>
        <v>19</v>
      </c>
      <c r="U9" s="764"/>
      <c r="V9" s="764">
        <f t="shared" si="1"/>
        <v>23</v>
      </c>
      <c r="W9" s="764"/>
      <c r="X9" s="765">
        <f>937+86+54310</f>
        <v>55333</v>
      </c>
      <c r="Y9" s="765"/>
    </row>
    <row r="10" spans="1:25" s="766" customFormat="1" ht="22.5" customHeight="1" x14ac:dyDescent="0.2">
      <c r="A10" s="767" t="s">
        <v>108</v>
      </c>
      <c r="B10" s="760">
        <v>3</v>
      </c>
      <c r="C10" s="761"/>
      <c r="D10" s="760">
        <v>4</v>
      </c>
      <c r="E10" s="760"/>
      <c r="F10" s="762">
        <v>11576219.550000001</v>
      </c>
      <c r="G10" s="763"/>
      <c r="H10" s="760">
        <v>0</v>
      </c>
      <c r="I10" s="760"/>
      <c r="J10" s="760">
        <v>1</v>
      </c>
      <c r="K10" s="760"/>
      <c r="L10" s="762">
        <v>728492.61</v>
      </c>
      <c r="M10" s="761"/>
      <c r="N10" s="760">
        <v>6</v>
      </c>
      <c r="O10" s="761"/>
      <c r="P10" s="760">
        <v>72</v>
      </c>
      <c r="Q10" s="761"/>
      <c r="R10" s="762">
        <v>4222457.66</v>
      </c>
      <c r="S10" s="763"/>
      <c r="T10" s="764">
        <f t="shared" si="0"/>
        <v>9</v>
      </c>
      <c r="U10" s="764"/>
      <c r="V10" s="764">
        <f t="shared" si="1"/>
        <v>77</v>
      </c>
      <c r="W10" s="764"/>
      <c r="X10" s="765">
        <f>470+26+108081</f>
        <v>108577</v>
      </c>
      <c r="Y10" s="765"/>
    </row>
    <row r="11" spans="1:25" s="766" customFormat="1" ht="22.5" customHeight="1" x14ac:dyDescent="0.2">
      <c r="A11" s="767" t="s">
        <v>707</v>
      </c>
      <c r="B11" s="760">
        <v>5</v>
      </c>
      <c r="C11" s="761"/>
      <c r="D11" s="760">
        <v>54</v>
      </c>
      <c r="E11" s="760"/>
      <c r="F11" s="762">
        <v>2971633.85</v>
      </c>
      <c r="G11" s="763"/>
      <c r="H11" s="760">
        <v>1</v>
      </c>
      <c r="I11" s="760"/>
      <c r="J11" s="760">
        <v>1</v>
      </c>
      <c r="K11" s="760"/>
      <c r="L11" s="762">
        <v>560672.54</v>
      </c>
      <c r="M11" s="761"/>
      <c r="N11" s="760">
        <v>8</v>
      </c>
      <c r="O11" s="761"/>
      <c r="P11" s="760">
        <v>82</v>
      </c>
      <c r="Q11" s="761"/>
      <c r="R11" s="762">
        <v>2446191.25</v>
      </c>
      <c r="S11" s="763"/>
      <c r="T11" s="764">
        <f t="shared" si="0"/>
        <v>14</v>
      </c>
      <c r="U11" s="764"/>
      <c r="V11" s="764">
        <f t="shared" si="1"/>
        <v>137</v>
      </c>
      <c r="W11" s="764"/>
      <c r="X11" s="765">
        <f>162+600+2636</f>
        <v>3398</v>
      </c>
      <c r="Y11" s="765"/>
    </row>
    <row r="12" spans="1:25" s="766" customFormat="1" ht="22.5" customHeight="1" x14ac:dyDescent="0.2">
      <c r="A12" s="767" t="s">
        <v>101</v>
      </c>
      <c r="B12" s="760">
        <v>1</v>
      </c>
      <c r="C12" s="761"/>
      <c r="D12" s="760">
        <v>1</v>
      </c>
      <c r="E12" s="760"/>
      <c r="F12" s="762">
        <v>213929.1</v>
      </c>
      <c r="G12" s="763"/>
      <c r="H12" s="760">
        <v>4</v>
      </c>
      <c r="I12" s="760"/>
      <c r="J12" s="760">
        <v>5</v>
      </c>
      <c r="K12" s="760"/>
      <c r="L12" s="762">
        <v>81680964.719999999</v>
      </c>
      <c r="M12" s="761"/>
      <c r="N12" s="760">
        <v>5</v>
      </c>
      <c r="O12" s="761"/>
      <c r="P12" s="760">
        <v>6</v>
      </c>
      <c r="Q12" s="761"/>
      <c r="R12" s="762">
        <v>4103074.28</v>
      </c>
      <c r="S12" s="763"/>
      <c r="T12" s="764">
        <f t="shared" si="0"/>
        <v>10</v>
      </c>
      <c r="U12" s="764"/>
      <c r="V12" s="764">
        <f t="shared" si="1"/>
        <v>12</v>
      </c>
      <c r="W12" s="764"/>
      <c r="X12" s="765">
        <f>1810+34326+10000</f>
        <v>46136</v>
      </c>
      <c r="Y12" s="765"/>
    </row>
    <row r="13" spans="1:25" s="766" customFormat="1" ht="22.5" customHeight="1" x14ac:dyDescent="0.2">
      <c r="A13" s="767" t="s">
        <v>104</v>
      </c>
      <c r="B13" s="760">
        <v>15</v>
      </c>
      <c r="C13" s="761"/>
      <c r="D13" s="760">
        <v>15</v>
      </c>
      <c r="E13" s="760"/>
      <c r="F13" s="762">
        <v>13559081.65</v>
      </c>
      <c r="G13" s="763"/>
      <c r="H13" s="760">
        <v>9</v>
      </c>
      <c r="I13" s="760"/>
      <c r="J13" s="760">
        <v>13</v>
      </c>
      <c r="K13" s="760"/>
      <c r="L13" s="762">
        <v>9836935.0899999999</v>
      </c>
      <c r="M13" s="761"/>
      <c r="N13" s="760">
        <v>11</v>
      </c>
      <c r="O13" s="761"/>
      <c r="P13" s="760">
        <v>160</v>
      </c>
      <c r="Q13" s="761"/>
      <c r="R13" s="762">
        <v>6677758.0700000003</v>
      </c>
      <c r="S13" s="763"/>
      <c r="T13" s="764">
        <f t="shared" si="0"/>
        <v>35</v>
      </c>
      <c r="U13" s="764"/>
      <c r="V13" s="764">
        <f t="shared" si="1"/>
        <v>188</v>
      </c>
      <c r="W13" s="764"/>
      <c r="X13" s="765">
        <f>3588+47818+11652</f>
        <v>63058</v>
      </c>
      <c r="Y13" s="765"/>
    </row>
    <row r="14" spans="1:25" s="766" customFormat="1" ht="22.5" customHeight="1" x14ac:dyDescent="0.2">
      <c r="A14" s="767" t="s">
        <v>150</v>
      </c>
      <c r="B14" s="760">
        <v>7</v>
      </c>
      <c r="C14" s="761"/>
      <c r="D14" s="760">
        <v>8</v>
      </c>
      <c r="E14" s="760"/>
      <c r="F14" s="762">
        <v>39924505.259999998</v>
      </c>
      <c r="G14" s="763"/>
      <c r="H14" s="760">
        <v>6</v>
      </c>
      <c r="I14" s="760"/>
      <c r="J14" s="760">
        <v>8</v>
      </c>
      <c r="K14" s="760"/>
      <c r="L14" s="762">
        <v>79825763.5</v>
      </c>
      <c r="M14" s="761"/>
      <c r="N14" s="760">
        <v>8</v>
      </c>
      <c r="O14" s="761"/>
      <c r="P14" s="760">
        <v>61</v>
      </c>
      <c r="Q14" s="761"/>
      <c r="R14" s="762">
        <v>10211655.289999999</v>
      </c>
      <c r="S14" s="763"/>
      <c r="T14" s="764">
        <f t="shared" si="0"/>
        <v>21</v>
      </c>
      <c r="U14" s="764"/>
      <c r="V14" s="764">
        <f t="shared" si="1"/>
        <v>77</v>
      </c>
      <c r="W14" s="764"/>
      <c r="X14" s="765">
        <f>2915+378830+145107</f>
        <v>526852</v>
      </c>
      <c r="Y14" s="765"/>
    </row>
    <row r="15" spans="1:25" s="766" customFormat="1" ht="22.5" customHeight="1" x14ac:dyDescent="0.2">
      <c r="A15" s="767" t="s">
        <v>801</v>
      </c>
      <c r="B15" s="760">
        <v>4</v>
      </c>
      <c r="C15" s="761"/>
      <c r="D15" s="760">
        <v>20</v>
      </c>
      <c r="E15" s="760"/>
      <c r="F15" s="762">
        <v>527086205.00999999</v>
      </c>
      <c r="G15" s="763"/>
      <c r="H15" s="760">
        <v>4</v>
      </c>
      <c r="I15" s="760"/>
      <c r="J15" s="760">
        <v>47</v>
      </c>
      <c r="K15" s="760"/>
      <c r="L15" s="762">
        <v>17382424.530000001</v>
      </c>
      <c r="M15" s="761"/>
      <c r="N15" s="760">
        <v>5</v>
      </c>
      <c r="O15" s="761"/>
      <c r="P15" s="760">
        <v>6</v>
      </c>
      <c r="Q15" s="761"/>
      <c r="R15" s="762">
        <v>6627926.7300000004</v>
      </c>
      <c r="S15" s="763"/>
      <c r="T15" s="764">
        <f t="shared" si="0"/>
        <v>13</v>
      </c>
      <c r="U15" s="764"/>
      <c r="V15" s="764">
        <f t="shared" si="1"/>
        <v>73</v>
      </c>
      <c r="W15" s="764"/>
      <c r="X15" s="765">
        <f>2967+1550+192956</f>
        <v>197473</v>
      </c>
      <c r="Y15" s="765"/>
    </row>
    <row r="16" spans="1:25" s="766" customFormat="1" ht="22.5" customHeight="1" x14ac:dyDescent="0.2">
      <c r="A16" s="767" t="s">
        <v>802</v>
      </c>
      <c r="B16" s="760">
        <v>2</v>
      </c>
      <c r="C16" s="761"/>
      <c r="D16" s="760">
        <v>5</v>
      </c>
      <c r="E16" s="760"/>
      <c r="F16" s="762">
        <v>13260000</v>
      </c>
      <c r="G16" s="763"/>
      <c r="H16" s="760">
        <v>1</v>
      </c>
      <c r="I16" s="760"/>
      <c r="J16" s="760">
        <v>1</v>
      </c>
      <c r="K16" s="760"/>
      <c r="L16" s="762">
        <v>1039059.9</v>
      </c>
      <c r="M16" s="761"/>
      <c r="N16" s="760">
        <v>3</v>
      </c>
      <c r="O16" s="761"/>
      <c r="P16" s="760">
        <v>54</v>
      </c>
      <c r="Q16" s="761"/>
      <c r="R16" s="762">
        <v>3302847.5</v>
      </c>
      <c r="S16" s="763"/>
      <c r="T16" s="764">
        <f t="shared" si="0"/>
        <v>6</v>
      </c>
      <c r="U16" s="764"/>
      <c r="V16" s="764">
        <f t="shared" si="1"/>
        <v>60</v>
      </c>
      <c r="W16" s="764"/>
      <c r="X16" s="765">
        <f>379+600+100530</f>
        <v>101509</v>
      </c>
      <c r="Y16" s="765"/>
    </row>
    <row r="17" spans="1:25" s="766" customFormat="1" ht="15.75" x14ac:dyDescent="0.2">
      <c r="A17" s="770" t="s">
        <v>803</v>
      </c>
      <c r="B17" s="771">
        <v>14</v>
      </c>
      <c r="C17" s="772"/>
      <c r="D17" s="771">
        <v>246</v>
      </c>
      <c r="E17" s="771"/>
      <c r="F17" s="773">
        <v>69488532.870000005</v>
      </c>
      <c r="G17" s="774"/>
      <c r="H17" s="771">
        <v>3</v>
      </c>
      <c r="I17" s="771"/>
      <c r="J17" s="771">
        <v>8</v>
      </c>
      <c r="K17" s="771"/>
      <c r="L17" s="773">
        <v>20423395.710000001</v>
      </c>
      <c r="M17" s="772"/>
      <c r="N17" s="803">
        <v>0</v>
      </c>
      <c r="O17" s="772"/>
      <c r="P17" s="803">
        <v>0</v>
      </c>
      <c r="Q17" s="772"/>
      <c r="R17" s="803">
        <v>0</v>
      </c>
      <c r="S17" s="774"/>
      <c r="T17" s="775">
        <f t="shared" si="0"/>
        <v>17</v>
      </c>
      <c r="U17" s="775"/>
      <c r="V17" s="775">
        <f t="shared" si="1"/>
        <v>254</v>
      </c>
      <c r="W17" s="775"/>
      <c r="X17" s="776">
        <f>0+849998+1730841</f>
        <v>2580839</v>
      </c>
      <c r="Y17" s="776"/>
    </row>
    <row r="18" spans="1:25" s="766" customFormat="1" ht="15.75" x14ac:dyDescent="0.2">
      <c r="A18" s="804"/>
      <c r="B18" s="778"/>
      <c r="C18" s="779"/>
      <c r="D18" s="778"/>
      <c r="E18" s="778"/>
      <c r="F18" s="780"/>
      <c r="G18" s="781"/>
      <c r="H18" s="778"/>
      <c r="I18" s="778"/>
      <c r="J18" s="778"/>
      <c r="K18" s="778"/>
      <c r="L18" s="780"/>
      <c r="M18" s="779"/>
      <c r="N18" s="778"/>
      <c r="O18" s="779"/>
      <c r="P18" s="778"/>
      <c r="Q18" s="779"/>
      <c r="R18" s="780"/>
      <c r="S18" s="780"/>
      <c r="T18" s="782"/>
      <c r="U18" s="782"/>
      <c r="V18" s="782"/>
      <c r="W18" s="782"/>
      <c r="X18" s="783"/>
      <c r="Y18" s="783"/>
    </row>
    <row r="19" spans="1:25" ht="15" customHeight="1" x14ac:dyDescent="0.25">
      <c r="A19" s="805" t="s">
        <v>804</v>
      </c>
      <c r="B19" s="806"/>
      <c r="C19" s="806"/>
      <c r="D19" s="806"/>
      <c r="E19" s="806"/>
      <c r="F19" s="807"/>
      <c r="G19" s="808"/>
      <c r="H19" s="809"/>
      <c r="I19" s="809"/>
      <c r="J19" s="809"/>
      <c r="K19" s="809"/>
      <c r="L19" s="810"/>
      <c r="M19" s="810"/>
      <c r="N19" s="810"/>
      <c r="O19" s="810"/>
      <c r="P19" s="810"/>
      <c r="Q19" s="810"/>
      <c r="R19" s="810"/>
      <c r="S19" s="810"/>
      <c r="T19" s="810"/>
      <c r="U19" s="810"/>
      <c r="V19" s="810"/>
      <c r="W19" s="810"/>
      <c r="X19" s="811"/>
      <c r="Y19" s="811"/>
    </row>
    <row r="20" spans="1:25" ht="15" customHeight="1" x14ac:dyDescent="0.25">
      <c r="A20" s="812" t="s">
        <v>1025</v>
      </c>
      <c r="B20" s="813"/>
      <c r="C20" s="813"/>
      <c r="D20" s="813"/>
      <c r="E20" s="813"/>
      <c r="F20" s="814"/>
      <c r="G20" s="815"/>
      <c r="H20" s="816"/>
      <c r="I20" s="816"/>
      <c r="J20" s="816"/>
      <c r="K20" s="816"/>
      <c r="L20" s="817"/>
      <c r="M20" s="817"/>
      <c r="N20" s="817"/>
      <c r="O20" s="817"/>
      <c r="P20" s="817"/>
      <c r="Q20" s="817"/>
      <c r="R20" s="817"/>
      <c r="S20" s="817"/>
      <c r="T20" s="817"/>
      <c r="U20" s="817"/>
      <c r="V20" s="817"/>
      <c r="W20" s="817"/>
      <c r="X20" s="818"/>
      <c r="Y20" s="818"/>
    </row>
    <row r="21" spans="1:25" x14ac:dyDescent="0.25">
      <c r="A21" s="785"/>
      <c r="B21" s="786"/>
      <c r="C21" s="786"/>
      <c r="D21" s="786"/>
      <c r="E21" s="786"/>
      <c r="F21" s="787"/>
      <c r="G21" s="788"/>
      <c r="H21" s="789"/>
      <c r="I21" s="789"/>
      <c r="J21" s="789"/>
      <c r="K21" s="789"/>
      <c r="L21" s="790"/>
      <c r="M21" s="790"/>
      <c r="N21" s="790"/>
      <c r="O21" s="790"/>
      <c r="P21" s="790"/>
      <c r="Q21" s="790"/>
      <c r="R21" s="790"/>
      <c r="S21" s="790"/>
      <c r="T21" s="790"/>
      <c r="U21" s="790"/>
      <c r="V21" s="790"/>
      <c r="W21" s="790"/>
      <c r="X21" s="791"/>
      <c r="Y21" s="791"/>
    </row>
    <row r="22" spans="1:25" x14ac:dyDescent="0.25">
      <c r="X22" s="794"/>
      <c r="Y22" s="794"/>
    </row>
    <row r="23" spans="1:25" x14ac:dyDescent="0.25">
      <c r="X23" s="794"/>
      <c r="Y23" s="794"/>
    </row>
    <row r="24" spans="1:25" x14ac:dyDescent="0.25">
      <c r="X24" s="794"/>
      <c r="Y24" s="794"/>
    </row>
    <row r="25" spans="1:25" x14ac:dyDescent="0.25">
      <c r="X25" s="794"/>
      <c r="Y25" s="794"/>
    </row>
    <row r="26" spans="1:25" x14ac:dyDescent="0.25">
      <c r="X26" s="794"/>
      <c r="Y26" s="794"/>
    </row>
    <row r="27" spans="1:25" x14ac:dyDescent="0.25">
      <c r="X27" s="796"/>
      <c r="Y27" s="796"/>
    </row>
    <row r="28" spans="1:25" x14ac:dyDescent="0.25">
      <c r="X28" s="796"/>
      <c r="Y28" s="796"/>
    </row>
    <row r="29" spans="1:25" x14ac:dyDescent="0.25">
      <c r="X29" s="796"/>
      <c r="Y29" s="796"/>
    </row>
    <row r="30" spans="1:25" x14ac:dyDescent="0.25">
      <c r="X30" s="796"/>
      <c r="Y30" s="796"/>
    </row>
    <row r="31" spans="1:25" x14ac:dyDescent="0.25">
      <c r="X31" s="796"/>
      <c r="Y31" s="796"/>
    </row>
    <row r="32" spans="1:25" x14ac:dyDescent="0.25">
      <c r="X32" s="796"/>
      <c r="Y32" s="796"/>
    </row>
    <row r="33" spans="23:25" x14ac:dyDescent="0.25">
      <c r="X33" s="796"/>
      <c r="Y33" s="796"/>
    </row>
    <row r="34" spans="23:25" x14ac:dyDescent="0.25">
      <c r="X34" s="796"/>
      <c r="Y34" s="796"/>
    </row>
    <row r="35" spans="23:25" x14ac:dyDescent="0.25">
      <c r="Y35" s="796"/>
    </row>
    <row r="36" spans="23:25" x14ac:dyDescent="0.25">
      <c r="W36" s="796"/>
      <c r="X36" s="796"/>
      <c r="Y36" s="796"/>
    </row>
    <row r="37" spans="23:25" x14ac:dyDescent="0.25">
      <c r="X37" s="796"/>
      <c r="Y37" s="796"/>
    </row>
    <row r="38" spans="23:25" x14ac:dyDescent="0.25">
      <c r="X38" s="796"/>
      <c r="Y38" s="796"/>
    </row>
    <row r="39" spans="23:25" x14ac:dyDescent="0.25">
      <c r="X39" s="796"/>
      <c r="Y39" s="796"/>
    </row>
    <row r="40" spans="23:25" x14ac:dyDescent="0.25">
      <c r="X40" s="796"/>
      <c r="Y40" s="796"/>
    </row>
    <row r="41" spans="23:25" x14ac:dyDescent="0.25">
      <c r="X41" s="796"/>
      <c r="Y41" s="796"/>
    </row>
    <row r="42" spans="23:25" x14ac:dyDescent="0.25">
      <c r="X42" s="796"/>
      <c r="Y42" s="796"/>
    </row>
    <row r="43" spans="23:25" x14ac:dyDescent="0.25">
      <c r="X43" s="796"/>
      <c r="Y43" s="796"/>
    </row>
    <row r="44" spans="23:25" x14ac:dyDescent="0.25">
      <c r="X44" s="796"/>
      <c r="Y44" s="796"/>
    </row>
    <row r="45" spans="23:25" x14ac:dyDescent="0.25">
      <c r="X45" s="796"/>
      <c r="Y45" s="796"/>
    </row>
    <row r="46" spans="23:25" x14ac:dyDescent="0.25">
      <c r="X46" s="796"/>
      <c r="Y46" s="796"/>
    </row>
    <row r="47" spans="23:25" x14ac:dyDescent="0.25">
      <c r="X47" s="796"/>
      <c r="Y47" s="796"/>
    </row>
    <row r="48" spans="23:25" x14ac:dyDescent="0.25">
      <c r="X48" s="796"/>
      <c r="Y48" s="796"/>
    </row>
    <row r="49" spans="24:25" x14ac:dyDescent="0.25">
      <c r="X49" s="796"/>
      <c r="Y49" s="796"/>
    </row>
    <row r="50" spans="24:25" x14ac:dyDescent="0.25">
      <c r="X50" s="796"/>
      <c r="Y50" s="796"/>
    </row>
    <row r="51" spans="24:25" x14ac:dyDescent="0.25">
      <c r="X51" s="796"/>
      <c r="Y51" s="796"/>
    </row>
    <row r="52" spans="24:25" x14ac:dyDescent="0.25">
      <c r="X52" s="796"/>
      <c r="Y52" s="796"/>
    </row>
    <row r="53" spans="24:25" x14ac:dyDescent="0.25">
      <c r="X53" s="797"/>
      <c r="Y53" s="797"/>
    </row>
    <row r="54" spans="24:25" x14ac:dyDescent="0.25">
      <c r="X54" s="797"/>
      <c r="Y54" s="797"/>
    </row>
    <row r="55" spans="24:25" x14ac:dyDescent="0.25">
      <c r="X55" s="797"/>
      <c r="Y55" s="797"/>
    </row>
    <row r="56" spans="24:25" x14ac:dyDescent="0.25">
      <c r="X56" s="797"/>
      <c r="Y56" s="797"/>
    </row>
    <row r="57" spans="24:25" x14ac:dyDescent="0.25">
      <c r="X57" s="797"/>
      <c r="Y57" s="797"/>
    </row>
    <row r="58" spans="24:25" x14ac:dyDescent="0.25">
      <c r="X58" s="797"/>
      <c r="Y58" s="797"/>
    </row>
    <row r="59" spans="24:25" x14ac:dyDescent="0.25">
      <c r="X59" s="797"/>
      <c r="Y59" s="797"/>
    </row>
    <row r="60" spans="24:25" x14ac:dyDescent="0.25">
      <c r="X60" s="797"/>
      <c r="Y60" s="797"/>
    </row>
    <row r="61" spans="24:25" x14ac:dyDescent="0.25">
      <c r="X61" s="797"/>
      <c r="Y61" s="797"/>
    </row>
    <row r="62" spans="24:25" x14ac:dyDescent="0.25">
      <c r="X62" s="797"/>
      <c r="Y62" s="797"/>
    </row>
    <row r="63" spans="24:25" x14ac:dyDescent="0.25">
      <c r="X63" s="797"/>
      <c r="Y63" s="797"/>
    </row>
    <row r="64" spans="24:25" x14ac:dyDescent="0.25">
      <c r="X64" s="797"/>
      <c r="Y64" s="797"/>
    </row>
    <row r="65" spans="24:25" x14ac:dyDescent="0.25">
      <c r="X65" s="797"/>
      <c r="Y65" s="797"/>
    </row>
    <row r="66" spans="24:25" x14ac:dyDescent="0.25">
      <c r="X66" s="797"/>
      <c r="Y66" s="797"/>
    </row>
    <row r="67" spans="24:25" x14ac:dyDescent="0.25">
      <c r="X67" s="797"/>
      <c r="Y67" s="797"/>
    </row>
    <row r="68" spans="24:25" x14ac:dyDescent="0.25">
      <c r="X68" s="797"/>
      <c r="Y68" s="797"/>
    </row>
    <row r="69" spans="24:25" x14ac:dyDescent="0.25">
      <c r="X69" s="797"/>
      <c r="Y69" s="797"/>
    </row>
    <row r="70" spans="24:25" x14ac:dyDescent="0.25">
      <c r="X70" s="797"/>
      <c r="Y70" s="797"/>
    </row>
    <row r="71" spans="24:25" x14ac:dyDescent="0.25">
      <c r="X71" s="797"/>
      <c r="Y71" s="797"/>
    </row>
    <row r="72" spans="24:25" x14ac:dyDescent="0.25">
      <c r="X72" s="797"/>
      <c r="Y72" s="797"/>
    </row>
    <row r="73" spans="24:25" x14ac:dyDescent="0.25">
      <c r="X73" s="797"/>
      <c r="Y73" s="797"/>
    </row>
    <row r="74" spans="24:25" x14ac:dyDescent="0.25">
      <c r="X74" s="797"/>
      <c r="Y74" s="797"/>
    </row>
    <row r="75" spans="24:25" x14ac:dyDescent="0.25">
      <c r="X75" s="797"/>
      <c r="Y75" s="797"/>
    </row>
    <row r="76" spans="24:25" x14ac:dyDescent="0.25">
      <c r="X76" s="797"/>
      <c r="Y76" s="797"/>
    </row>
    <row r="77" spans="24:25" x14ac:dyDescent="0.25">
      <c r="X77" s="797"/>
      <c r="Y77" s="797"/>
    </row>
    <row r="78" spans="24:25" x14ac:dyDescent="0.25">
      <c r="X78" s="797"/>
      <c r="Y78" s="797"/>
    </row>
    <row r="79" spans="24:25" x14ac:dyDescent="0.25">
      <c r="X79" s="797"/>
      <c r="Y79" s="797"/>
    </row>
    <row r="80" spans="24:25" x14ac:dyDescent="0.25">
      <c r="X80" s="797"/>
      <c r="Y80" s="797"/>
    </row>
    <row r="81" spans="24:25" x14ac:dyDescent="0.25">
      <c r="X81" s="797"/>
      <c r="Y81" s="797"/>
    </row>
    <row r="82" spans="24:25" x14ac:dyDescent="0.25">
      <c r="X82" s="797"/>
      <c r="Y82" s="797"/>
    </row>
    <row r="83" spans="24:25" x14ac:dyDescent="0.25">
      <c r="X83" s="797"/>
      <c r="Y83" s="797"/>
    </row>
    <row r="84" spans="24:25" x14ac:dyDescent="0.25">
      <c r="X84" s="797"/>
      <c r="Y84" s="797"/>
    </row>
  </sheetData>
  <mergeCells count="18">
    <mergeCell ref="L6:M6"/>
    <mergeCell ref="N6:O6"/>
    <mergeCell ref="P6:Q6"/>
    <mergeCell ref="R6:S6"/>
    <mergeCell ref="T6:U6"/>
    <mergeCell ref="A4:A6"/>
    <mergeCell ref="B4:Y4"/>
    <mergeCell ref="B5:G5"/>
    <mergeCell ref="H5:M5"/>
    <mergeCell ref="N5:S5"/>
    <mergeCell ref="T5:Y5"/>
    <mergeCell ref="B6:C6"/>
    <mergeCell ref="D6:E6"/>
    <mergeCell ref="F6:G6"/>
    <mergeCell ref="H6:I6"/>
    <mergeCell ref="V6:W6"/>
    <mergeCell ref="X6:Y6"/>
    <mergeCell ref="J6:K6"/>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&amp;L329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G36"/>
  <sheetViews>
    <sheetView showGridLines="0" view="pageBreakPreview" zoomScaleNormal="100" zoomScaleSheetLayoutView="100" workbookViewId="0">
      <selection activeCell="I8" sqref="I8"/>
    </sheetView>
  </sheetViews>
  <sheetFormatPr baseColWidth="10" defaultRowHeight="15" x14ac:dyDescent="0.25"/>
  <cols>
    <col min="1" max="1" width="66.25" style="164" customWidth="1"/>
    <col min="2" max="2" width="13.75" style="164" customWidth="1"/>
    <col min="3" max="3" width="3.25" style="164" customWidth="1"/>
    <col min="4" max="4" width="13.75" style="164" customWidth="1"/>
    <col min="5" max="5" width="3.25" style="164" customWidth="1"/>
    <col min="6" max="6" width="13.75" style="164" customWidth="1"/>
    <col min="7" max="7" width="3.25" style="164" customWidth="1"/>
    <col min="8" max="16384" width="11" style="164"/>
  </cols>
  <sheetData>
    <row r="1" spans="1:7" ht="18" x14ac:dyDescent="0.25">
      <c r="A1" s="161" t="s">
        <v>188</v>
      </c>
      <c r="B1" s="162"/>
      <c r="C1" s="163"/>
      <c r="D1" s="162"/>
      <c r="E1" s="163"/>
      <c r="F1" s="162"/>
      <c r="G1" s="163" t="s">
        <v>858</v>
      </c>
    </row>
    <row r="2" spans="1:7" ht="18" x14ac:dyDescent="0.25">
      <c r="A2" s="161" t="s">
        <v>189</v>
      </c>
      <c r="B2" s="162"/>
      <c r="C2" s="163"/>
      <c r="D2" s="162"/>
      <c r="E2" s="163"/>
      <c r="F2" s="162"/>
      <c r="G2" s="163"/>
    </row>
    <row r="3" spans="1:7" ht="18" x14ac:dyDescent="0.25">
      <c r="A3" s="165" t="s">
        <v>190</v>
      </c>
      <c r="B3" s="166"/>
      <c r="C3" s="166"/>
      <c r="D3" s="166"/>
      <c r="E3" s="166"/>
      <c r="F3" s="166"/>
      <c r="G3" s="166"/>
    </row>
    <row r="4" spans="1:7" ht="17.25" customHeight="1" x14ac:dyDescent="0.25">
      <c r="A4" s="167"/>
      <c r="B4" s="168"/>
      <c r="C4" s="168"/>
      <c r="D4" s="168"/>
      <c r="E4" s="168"/>
      <c r="F4" s="168"/>
      <c r="G4" s="168"/>
    </row>
    <row r="5" spans="1:7" ht="20.100000000000001" customHeight="1" x14ac:dyDescent="0.25">
      <c r="A5" s="169" t="s">
        <v>191</v>
      </c>
      <c r="B5" s="170">
        <v>2012</v>
      </c>
      <c r="C5" s="169"/>
      <c r="D5" s="170">
        <v>2013</v>
      </c>
      <c r="E5" s="169"/>
      <c r="F5" s="170">
        <v>2014</v>
      </c>
      <c r="G5" s="169"/>
    </row>
    <row r="6" spans="1:7" ht="15" customHeight="1" x14ac:dyDescent="0.25">
      <c r="A6" s="898" t="s">
        <v>192</v>
      </c>
      <c r="B6" s="171">
        <v>90</v>
      </c>
      <c r="C6" s="172"/>
      <c r="D6" s="171">
        <v>100</v>
      </c>
      <c r="E6" s="172"/>
      <c r="F6" s="171">
        <v>100</v>
      </c>
      <c r="G6" s="172"/>
    </row>
    <row r="7" spans="1:7" ht="15" customHeight="1" x14ac:dyDescent="0.25">
      <c r="A7" s="899" t="s">
        <v>193</v>
      </c>
      <c r="B7" s="174">
        <v>27.5</v>
      </c>
      <c r="C7" s="175"/>
      <c r="D7" s="176">
        <v>100</v>
      </c>
      <c r="E7" s="175"/>
      <c r="F7" s="176">
        <v>100</v>
      </c>
      <c r="G7" s="175"/>
    </row>
    <row r="8" spans="1:7" ht="15" customHeight="1" x14ac:dyDescent="0.25">
      <c r="A8" s="900" t="s">
        <v>194</v>
      </c>
      <c r="B8" s="174">
        <v>93.5</v>
      </c>
      <c r="C8" s="175"/>
      <c r="D8" s="176">
        <v>100</v>
      </c>
      <c r="E8" s="175"/>
      <c r="F8" s="176">
        <v>100</v>
      </c>
      <c r="G8" s="175"/>
    </row>
    <row r="9" spans="1:7" ht="15" customHeight="1" x14ac:dyDescent="0.25">
      <c r="A9" s="900" t="s">
        <v>195</v>
      </c>
      <c r="B9" s="174">
        <v>75.5</v>
      </c>
      <c r="C9" s="175"/>
      <c r="D9" s="176">
        <v>90</v>
      </c>
      <c r="E9" s="175"/>
      <c r="F9" s="176">
        <v>95</v>
      </c>
      <c r="G9" s="175"/>
    </row>
    <row r="10" spans="1:7" ht="15" customHeight="1" x14ac:dyDescent="0.25">
      <c r="A10" s="899" t="s">
        <v>196</v>
      </c>
      <c r="B10" s="176">
        <v>90</v>
      </c>
      <c r="C10" s="175"/>
      <c r="D10" s="176">
        <v>90</v>
      </c>
      <c r="E10" s="175"/>
      <c r="F10" s="176">
        <v>90</v>
      </c>
      <c r="G10" s="175"/>
    </row>
    <row r="11" spans="1:7" ht="15" customHeight="1" x14ac:dyDescent="0.25">
      <c r="A11" s="900" t="s">
        <v>197</v>
      </c>
      <c r="B11" s="174">
        <v>80.5</v>
      </c>
      <c r="C11" s="175"/>
      <c r="D11" s="176">
        <v>90</v>
      </c>
      <c r="E11" s="175"/>
      <c r="F11" s="176">
        <v>90</v>
      </c>
      <c r="G11" s="175"/>
    </row>
    <row r="12" spans="1:7" ht="15" customHeight="1" x14ac:dyDescent="0.25">
      <c r="A12" s="900" t="s">
        <v>198</v>
      </c>
      <c r="B12" s="174">
        <v>88.5</v>
      </c>
      <c r="C12" s="175"/>
      <c r="D12" s="176">
        <v>90</v>
      </c>
      <c r="E12" s="175"/>
      <c r="F12" s="174">
        <v>98.5</v>
      </c>
      <c r="G12" s="175"/>
    </row>
    <row r="13" spans="1:7" ht="15" customHeight="1" x14ac:dyDescent="0.25">
      <c r="A13" s="899" t="s">
        <v>199</v>
      </c>
      <c r="B13" s="174">
        <v>70.5</v>
      </c>
      <c r="C13" s="175"/>
      <c r="D13" s="176">
        <v>90</v>
      </c>
      <c r="E13" s="175"/>
      <c r="F13" s="176">
        <v>90</v>
      </c>
      <c r="G13" s="175"/>
    </row>
    <row r="14" spans="1:7" ht="15" customHeight="1" x14ac:dyDescent="0.25">
      <c r="A14" s="900" t="s">
        <v>200</v>
      </c>
      <c r="B14" s="176">
        <v>69</v>
      </c>
      <c r="C14" s="178"/>
      <c r="D14" s="176">
        <v>90</v>
      </c>
      <c r="E14" s="178"/>
      <c r="F14" s="176">
        <v>90</v>
      </c>
      <c r="G14" s="178"/>
    </row>
    <row r="15" spans="1:7" ht="15" customHeight="1" x14ac:dyDescent="0.25">
      <c r="A15" s="900" t="s">
        <v>201</v>
      </c>
      <c r="B15" s="179">
        <v>82</v>
      </c>
      <c r="C15" s="175"/>
      <c r="D15" s="179">
        <v>88.5</v>
      </c>
      <c r="E15" s="175"/>
      <c r="F15" s="179">
        <v>90</v>
      </c>
      <c r="G15" s="175"/>
    </row>
    <row r="16" spans="1:7" ht="15" customHeight="1" x14ac:dyDescent="0.25">
      <c r="A16" s="900" t="s">
        <v>202</v>
      </c>
      <c r="B16" s="179" t="s">
        <v>203</v>
      </c>
      <c r="C16" s="175"/>
      <c r="D16" s="179">
        <v>88.5</v>
      </c>
      <c r="E16" s="175"/>
      <c r="F16" s="174">
        <v>77.5</v>
      </c>
      <c r="G16" s="175"/>
    </row>
    <row r="17" spans="1:7" ht="15" customHeight="1" x14ac:dyDescent="0.25">
      <c r="A17" s="900" t="s">
        <v>204</v>
      </c>
      <c r="B17" s="179">
        <v>87.5</v>
      </c>
      <c r="C17" s="175"/>
      <c r="D17" s="179">
        <v>88.5</v>
      </c>
      <c r="E17" s="175"/>
      <c r="F17" s="179">
        <v>87</v>
      </c>
      <c r="G17" s="175"/>
    </row>
    <row r="18" spans="1:7" ht="15" customHeight="1" x14ac:dyDescent="0.25">
      <c r="A18" s="900" t="s">
        <v>205</v>
      </c>
      <c r="B18" s="174">
        <v>83.5</v>
      </c>
      <c r="C18" s="175"/>
      <c r="D18" s="176">
        <v>87</v>
      </c>
      <c r="E18" s="175"/>
      <c r="F18" s="174">
        <v>87.5</v>
      </c>
      <c r="G18" s="175"/>
    </row>
    <row r="19" spans="1:7" ht="15" customHeight="1" x14ac:dyDescent="0.25">
      <c r="A19" s="899" t="s">
        <v>206</v>
      </c>
      <c r="B19" s="174">
        <v>50.5</v>
      </c>
      <c r="C19" s="175"/>
      <c r="D19" s="176">
        <v>87</v>
      </c>
      <c r="E19" s="175"/>
      <c r="F19" s="176">
        <v>90</v>
      </c>
      <c r="G19" s="175"/>
    </row>
    <row r="20" spans="1:7" ht="15" customHeight="1" x14ac:dyDescent="0.25">
      <c r="A20" s="899" t="s">
        <v>207</v>
      </c>
      <c r="B20" s="174">
        <v>60.5</v>
      </c>
      <c r="C20" s="175"/>
      <c r="D20" s="176">
        <v>87</v>
      </c>
      <c r="E20" s="175"/>
      <c r="F20" s="176">
        <v>90</v>
      </c>
      <c r="G20" s="175"/>
    </row>
    <row r="21" spans="1:7" ht="15" customHeight="1" x14ac:dyDescent="0.25">
      <c r="A21" s="900" t="s">
        <v>208</v>
      </c>
      <c r="B21" s="179">
        <v>80.5</v>
      </c>
      <c r="C21" s="175"/>
      <c r="D21" s="179">
        <v>95</v>
      </c>
      <c r="E21" s="175"/>
      <c r="F21" s="179">
        <v>100</v>
      </c>
      <c r="G21" s="175"/>
    </row>
    <row r="22" spans="1:7" ht="15" customHeight="1" x14ac:dyDescent="0.25">
      <c r="A22" s="900" t="s">
        <v>209</v>
      </c>
      <c r="B22" s="176">
        <v>67</v>
      </c>
      <c r="C22" s="175"/>
      <c r="D22" s="176">
        <v>85</v>
      </c>
      <c r="E22" s="175"/>
      <c r="F22" s="176">
        <v>100</v>
      </c>
      <c r="G22" s="175"/>
    </row>
    <row r="23" spans="1:7" ht="15" customHeight="1" x14ac:dyDescent="0.25">
      <c r="A23" s="900" t="s">
        <v>210</v>
      </c>
      <c r="B23" s="174">
        <v>78.5</v>
      </c>
      <c r="C23" s="175"/>
      <c r="D23" s="176">
        <v>85</v>
      </c>
      <c r="E23" s="175"/>
      <c r="F23" s="176">
        <v>85</v>
      </c>
      <c r="G23" s="175"/>
    </row>
    <row r="24" spans="1:7" ht="15" customHeight="1" x14ac:dyDescent="0.25">
      <c r="A24" s="900" t="s">
        <v>211</v>
      </c>
      <c r="B24" s="176">
        <v>67</v>
      </c>
      <c r="C24" s="175"/>
      <c r="D24" s="176">
        <v>85</v>
      </c>
      <c r="E24" s="175"/>
      <c r="F24" s="176">
        <v>80</v>
      </c>
      <c r="G24" s="175"/>
    </row>
    <row r="25" spans="1:7" ht="15" customHeight="1" x14ac:dyDescent="0.25">
      <c r="A25" s="900" t="s">
        <v>212</v>
      </c>
      <c r="B25" s="179" t="s">
        <v>203</v>
      </c>
      <c r="C25" s="175"/>
      <c r="D25" s="176">
        <v>85</v>
      </c>
      <c r="E25" s="175"/>
      <c r="F25" s="174">
        <v>85.5</v>
      </c>
      <c r="G25" s="175"/>
    </row>
    <row r="26" spans="1:7" ht="15" customHeight="1" x14ac:dyDescent="0.25">
      <c r="A26" s="899" t="s">
        <v>213</v>
      </c>
      <c r="B26" s="179" t="s">
        <v>203</v>
      </c>
      <c r="C26" s="175"/>
      <c r="D26" s="176">
        <v>84</v>
      </c>
      <c r="E26" s="175"/>
      <c r="F26" s="176">
        <v>90</v>
      </c>
      <c r="G26" s="175"/>
    </row>
    <row r="27" spans="1:7" ht="15" customHeight="1" x14ac:dyDescent="0.25">
      <c r="A27" s="901" t="s">
        <v>214</v>
      </c>
      <c r="B27" s="176">
        <v>74</v>
      </c>
      <c r="C27" s="175"/>
      <c r="D27" s="176">
        <v>84</v>
      </c>
      <c r="E27" s="175"/>
      <c r="F27" s="176">
        <v>90</v>
      </c>
      <c r="G27" s="175"/>
    </row>
    <row r="28" spans="1:7" ht="15" customHeight="1" x14ac:dyDescent="0.25">
      <c r="A28" s="900" t="s">
        <v>215</v>
      </c>
      <c r="B28" s="179" t="s">
        <v>203</v>
      </c>
      <c r="C28" s="175"/>
      <c r="D28" s="176">
        <v>83</v>
      </c>
      <c r="E28" s="175"/>
      <c r="F28" s="176">
        <v>100</v>
      </c>
      <c r="G28" s="175"/>
    </row>
    <row r="29" spans="1:7" ht="15" customHeight="1" x14ac:dyDescent="0.25">
      <c r="A29" s="900" t="s">
        <v>216</v>
      </c>
      <c r="B29" s="168">
        <v>72</v>
      </c>
      <c r="C29" s="177"/>
      <c r="D29" s="179">
        <v>82.5</v>
      </c>
      <c r="E29" s="175"/>
      <c r="F29" s="179">
        <v>90</v>
      </c>
      <c r="G29" s="175"/>
    </row>
    <row r="30" spans="1:7" ht="15" customHeight="1" x14ac:dyDescent="0.25">
      <c r="A30" s="900" t="s">
        <v>217</v>
      </c>
      <c r="B30" s="174">
        <v>64</v>
      </c>
      <c r="C30" s="177"/>
      <c r="D30" s="179">
        <v>82.5</v>
      </c>
      <c r="E30" s="175"/>
      <c r="F30" s="179">
        <v>90</v>
      </c>
      <c r="G30" s="175"/>
    </row>
    <row r="31" spans="1:7" ht="15" customHeight="1" x14ac:dyDescent="0.25">
      <c r="A31" s="900" t="s">
        <v>218</v>
      </c>
      <c r="B31" s="180">
        <v>78.5</v>
      </c>
      <c r="C31" s="177"/>
      <c r="D31" s="176">
        <v>80</v>
      </c>
      <c r="E31" s="175"/>
      <c r="F31" s="176">
        <v>67</v>
      </c>
      <c r="G31" s="175"/>
    </row>
    <row r="32" spans="1:7" ht="15" customHeight="1" x14ac:dyDescent="0.25">
      <c r="A32" s="902" t="s">
        <v>219</v>
      </c>
      <c r="B32" s="182">
        <v>40.5</v>
      </c>
      <c r="C32" s="181"/>
      <c r="D32" s="183">
        <v>80</v>
      </c>
      <c r="E32" s="184"/>
      <c r="F32" s="183">
        <v>90</v>
      </c>
      <c r="G32" s="184"/>
    </row>
    <row r="33" spans="1:7" ht="15" customHeight="1" x14ac:dyDescent="0.25">
      <c r="A33" s="177"/>
      <c r="B33" s="176"/>
      <c r="C33" s="175"/>
      <c r="D33" s="176"/>
      <c r="E33" s="175"/>
      <c r="F33" s="176"/>
      <c r="G33" s="175"/>
    </row>
    <row r="34" spans="1:7" ht="15" customHeight="1" x14ac:dyDescent="0.25">
      <c r="A34" s="1531"/>
      <c r="B34" s="1531"/>
      <c r="C34" s="1531"/>
      <c r="D34" s="1531"/>
      <c r="E34" s="1531"/>
      <c r="F34" s="168"/>
      <c r="G34" s="168"/>
    </row>
    <row r="35" spans="1:7" ht="15" customHeight="1" x14ac:dyDescent="0.25">
      <c r="A35" s="1532" t="s">
        <v>60</v>
      </c>
      <c r="B35" s="1533"/>
      <c r="C35" s="1533"/>
      <c r="D35" s="1533"/>
      <c r="E35" s="1533"/>
      <c r="F35" s="168"/>
      <c r="G35" s="168"/>
    </row>
    <row r="36" spans="1:7" ht="15.75" x14ac:dyDescent="0.25">
      <c r="A36" s="168"/>
      <c r="B36" s="168"/>
      <c r="C36" s="168"/>
      <c r="D36" s="168"/>
      <c r="E36" s="168"/>
      <c r="F36" s="168"/>
      <c r="G36" s="168"/>
    </row>
  </sheetData>
  <mergeCells count="2">
    <mergeCell ref="A34:E34"/>
    <mergeCell ref="A35:E35"/>
  </mergeCells>
  <printOptions horizontalCentered="1" verticalCentered="1"/>
  <pageMargins left="0.98425196850393704" right="0.39370078740157483" top="0.39370078740157483" bottom="0.39370078740157483" header="0" footer="0.19685039370078741"/>
  <pageSetup scale="90" orientation="landscape" r:id="rId1"/>
  <headerFooter>
    <oddFooter>&amp;R204</oddFooter>
  </headerFooter>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29"/>
  <sheetViews>
    <sheetView showGridLines="0" view="pageBreakPreview" zoomScaleNormal="100" zoomScaleSheetLayoutView="100" workbookViewId="0">
      <selection activeCell="I8" sqref="I8"/>
    </sheetView>
  </sheetViews>
  <sheetFormatPr baseColWidth="10" defaultRowHeight="12.75" x14ac:dyDescent="0.2"/>
  <cols>
    <col min="1" max="1" width="31.25" style="821" customWidth="1"/>
    <col min="2" max="2" width="5" style="821" customWidth="1"/>
    <col min="3" max="3" width="13.75" style="821" customWidth="1"/>
    <col min="4" max="4" width="5" style="821" customWidth="1"/>
    <col min="5" max="5" width="13.75" style="821" customWidth="1"/>
    <col min="6" max="6" width="5" style="821" customWidth="1"/>
    <col min="7" max="7" width="11" style="821"/>
    <col min="8" max="8" width="5" style="821" customWidth="1"/>
    <col min="9" max="9" width="11" style="821"/>
    <col min="10" max="10" width="5" style="821" customWidth="1"/>
    <col min="11" max="256" width="11" style="821"/>
    <col min="257" max="257" width="31.25" style="821" customWidth="1"/>
    <col min="258" max="258" width="5" style="821" customWidth="1"/>
    <col min="259" max="259" width="13.75" style="821" customWidth="1"/>
    <col min="260" max="260" width="5" style="821" customWidth="1"/>
    <col min="261" max="261" width="13.75" style="821" customWidth="1"/>
    <col min="262" max="262" width="5" style="821" customWidth="1"/>
    <col min="263" max="263" width="11" style="821"/>
    <col min="264" max="264" width="5" style="821" customWidth="1"/>
    <col min="265" max="265" width="11" style="821"/>
    <col min="266" max="266" width="5" style="821" customWidth="1"/>
    <col min="267" max="512" width="11" style="821"/>
    <col min="513" max="513" width="31.25" style="821" customWidth="1"/>
    <col min="514" max="514" width="5" style="821" customWidth="1"/>
    <col min="515" max="515" width="13.75" style="821" customWidth="1"/>
    <col min="516" max="516" width="5" style="821" customWidth="1"/>
    <col min="517" max="517" width="13.75" style="821" customWidth="1"/>
    <col min="518" max="518" width="5" style="821" customWidth="1"/>
    <col min="519" max="519" width="11" style="821"/>
    <col min="520" max="520" width="5" style="821" customWidth="1"/>
    <col min="521" max="521" width="11" style="821"/>
    <col min="522" max="522" width="5" style="821" customWidth="1"/>
    <col min="523" max="768" width="11" style="821"/>
    <col min="769" max="769" width="31.25" style="821" customWidth="1"/>
    <col min="770" max="770" width="5" style="821" customWidth="1"/>
    <col min="771" max="771" width="13.75" style="821" customWidth="1"/>
    <col min="772" max="772" width="5" style="821" customWidth="1"/>
    <col min="773" max="773" width="13.75" style="821" customWidth="1"/>
    <col min="774" max="774" width="5" style="821" customWidth="1"/>
    <col min="775" max="775" width="11" style="821"/>
    <col min="776" max="776" width="5" style="821" customWidth="1"/>
    <col min="777" max="777" width="11" style="821"/>
    <col min="778" max="778" width="5" style="821" customWidth="1"/>
    <col min="779" max="1024" width="11" style="821"/>
    <col min="1025" max="1025" width="31.25" style="821" customWidth="1"/>
    <col min="1026" max="1026" width="5" style="821" customWidth="1"/>
    <col min="1027" max="1027" width="13.75" style="821" customWidth="1"/>
    <col min="1028" max="1028" width="5" style="821" customWidth="1"/>
    <col min="1029" max="1029" width="13.75" style="821" customWidth="1"/>
    <col min="1030" max="1030" width="5" style="821" customWidth="1"/>
    <col min="1031" max="1031" width="11" style="821"/>
    <col min="1032" max="1032" width="5" style="821" customWidth="1"/>
    <col min="1033" max="1033" width="11" style="821"/>
    <col min="1034" max="1034" width="5" style="821" customWidth="1"/>
    <col min="1035" max="1280" width="11" style="821"/>
    <col min="1281" max="1281" width="31.25" style="821" customWidth="1"/>
    <col min="1282" max="1282" width="5" style="821" customWidth="1"/>
    <col min="1283" max="1283" width="13.75" style="821" customWidth="1"/>
    <col min="1284" max="1284" width="5" style="821" customWidth="1"/>
    <col min="1285" max="1285" width="13.75" style="821" customWidth="1"/>
    <col min="1286" max="1286" width="5" style="821" customWidth="1"/>
    <col min="1287" max="1287" width="11" style="821"/>
    <col min="1288" max="1288" width="5" style="821" customWidth="1"/>
    <col min="1289" max="1289" width="11" style="821"/>
    <col min="1290" max="1290" width="5" style="821" customWidth="1"/>
    <col min="1291" max="1536" width="11" style="821"/>
    <col min="1537" max="1537" width="31.25" style="821" customWidth="1"/>
    <col min="1538" max="1538" width="5" style="821" customWidth="1"/>
    <col min="1539" max="1539" width="13.75" style="821" customWidth="1"/>
    <col min="1540" max="1540" width="5" style="821" customWidth="1"/>
    <col min="1541" max="1541" width="13.75" style="821" customWidth="1"/>
    <col min="1542" max="1542" width="5" style="821" customWidth="1"/>
    <col min="1543" max="1543" width="11" style="821"/>
    <col min="1544" max="1544" width="5" style="821" customWidth="1"/>
    <col min="1545" max="1545" width="11" style="821"/>
    <col min="1546" max="1546" width="5" style="821" customWidth="1"/>
    <col min="1547" max="1792" width="11" style="821"/>
    <col min="1793" max="1793" width="31.25" style="821" customWidth="1"/>
    <col min="1794" max="1794" width="5" style="821" customWidth="1"/>
    <col min="1795" max="1795" width="13.75" style="821" customWidth="1"/>
    <col min="1796" max="1796" width="5" style="821" customWidth="1"/>
    <col min="1797" max="1797" width="13.75" style="821" customWidth="1"/>
    <col min="1798" max="1798" width="5" style="821" customWidth="1"/>
    <col min="1799" max="1799" width="11" style="821"/>
    <col min="1800" max="1800" width="5" style="821" customWidth="1"/>
    <col min="1801" max="1801" width="11" style="821"/>
    <col min="1802" max="1802" width="5" style="821" customWidth="1"/>
    <col min="1803" max="2048" width="11" style="821"/>
    <col min="2049" max="2049" width="31.25" style="821" customWidth="1"/>
    <col min="2050" max="2050" width="5" style="821" customWidth="1"/>
    <col min="2051" max="2051" width="13.75" style="821" customWidth="1"/>
    <col min="2052" max="2052" width="5" style="821" customWidth="1"/>
    <col min="2053" max="2053" width="13.75" style="821" customWidth="1"/>
    <col min="2054" max="2054" width="5" style="821" customWidth="1"/>
    <col min="2055" max="2055" width="11" style="821"/>
    <col min="2056" max="2056" width="5" style="821" customWidth="1"/>
    <col min="2057" max="2057" width="11" style="821"/>
    <col min="2058" max="2058" width="5" style="821" customWidth="1"/>
    <col min="2059" max="2304" width="11" style="821"/>
    <col min="2305" max="2305" width="31.25" style="821" customWidth="1"/>
    <col min="2306" max="2306" width="5" style="821" customWidth="1"/>
    <col min="2307" max="2307" width="13.75" style="821" customWidth="1"/>
    <col min="2308" max="2308" width="5" style="821" customWidth="1"/>
    <col min="2309" max="2309" width="13.75" style="821" customWidth="1"/>
    <col min="2310" max="2310" width="5" style="821" customWidth="1"/>
    <col min="2311" max="2311" width="11" style="821"/>
    <col min="2312" max="2312" width="5" style="821" customWidth="1"/>
    <col min="2313" max="2313" width="11" style="821"/>
    <col min="2314" max="2314" width="5" style="821" customWidth="1"/>
    <col min="2315" max="2560" width="11" style="821"/>
    <col min="2561" max="2561" width="31.25" style="821" customWidth="1"/>
    <col min="2562" max="2562" width="5" style="821" customWidth="1"/>
    <col min="2563" max="2563" width="13.75" style="821" customWidth="1"/>
    <col min="2564" max="2564" width="5" style="821" customWidth="1"/>
    <col min="2565" max="2565" width="13.75" style="821" customWidth="1"/>
    <col min="2566" max="2566" width="5" style="821" customWidth="1"/>
    <col min="2567" max="2567" width="11" style="821"/>
    <col min="2568" max="2568" width="5" style="821" customWidth="1"/>
    <col min="2569" max="2569" width="11" style="821"/>
    <col min="2570" max="2570" width="5" style="821" customWidth="1"/>
    <col min="2571" max="2816" width="11" style="821"/>
    <col min="2817" max="2817" width="31.25" style="821" customWidth="1"/>
    <col min="2818" max="2818" width="5" style="821" customWidth="1"/>
    <col min="2819" max="2819" width="13.75" style="821" customWidth="1"/>
    <col min="2820" max="2820" width="5" style="821" customWidth="1"/>
    <col min="2821" max="2821" width="13.75" style="821" customWidth="1"/>
    <col min="2822" max="2822" width="5" style="821" customWidth="1"/>
    <col min="2823" max="2823" width="11" style="821"/>
    <col min="2824" max="2824" width="5" style="821" customWidth="1"/>
    <col min="2825" max="2825" width="11" style="821"/>
    <col min="2826" max="2826" width="5" style="821" customWidth="1"/>
    <col min="2827" max="3072" width="11" style="821"/>
    <col min="3073" max="3073" width="31.25" style="821" customWidth="1"/>
    <col min="3074" max="3074" width="5" style="821" customWidth="1"/>
    <col min="3075" max="3075" width="13.75" style="821" customWidth="1"/>
    <col min="3076" max="3076" width="5" style="821" customWidth="1"/>
    <col min="3077" max="3077" width="13.75" style="821" customWidth="1"/>
    <col min="3078" max="3078" width="5" style="821" customWidth="1"/>
    <col min="3079" max="3079" width="11" style="821"/>
    <col min="3080" max="3080" width="5" style="821" customWidth="1"/>
    <col min="3081" max="3081" width="11" style="821"/>
    <col min="3082" max="3082" width="5" style="821" customWidth="1"/>
    <col min="3083" max="3328" width="11" style="821"/>
    <col min="3329" max="3329" width="31.25" style="821" customWidth="1"/>
    <col min="3330" max="3330" width="5" style="821" customWidth="1"/>
    <col min="3331" max="3331" width="13.75" style="821" customWidth="1"/>
    <col min="3332" max="3332" width="5" style="821" customWidth="1"/>
    <col min="3333" max="3333" width="13.75" style="821" customWidth="1"/>
    <col min="3334" max="3334" width="5" style="821" customWidth="1"/>
    <col min="3335" max="3335" width="11" style="821"/>
    <col min="3336" max="3336" width="5" style="821" customWidth="1"/>
    <col min="3337" max="3337" width="11" style="821"/>
    <col min="3338" max="3338" width="5" style="821" customWidth="1"/>
    <col min="3339" max="3584" width="11" style="821"/>
    <col min="3585" max="3585" width="31.25" style="821" customWidth="1"/>
    <col min="3586" max="3586" width="5" style="821" customWidth="1"/>
    <col min="3587" max="3587" width="13.75" style="821" customWidth="1"/>
    <col min="3588" max="3588" width="5" style="821" customWidth="1"/>
    <col min="3589" max="3589" width="13.75" style="821" customWidth="1"/>
    <col min="3590" max="3590" width="5" style="821" customWidth="1"/>
    <col min="3591" max="3591" width="11" style="821"/>
    <col min="3592" max="3592" width="5" style="821" customWidth="1"/>
    <col min="3593" max="3593" width="11" style="821"/>
    <col min="3594" max="3594" width="5" style="821" customWidth="1"/>
    <col min="3595" max="3840" width="11" style="821"/>
    <col min="3841" max="3841" width="31.25" style="821" customWidth="1"/>
    <col min="3842" max="3842" width="5" style="821" customWidth="1"/>
    <col min="3843" max="3843" width="13.75" style="821" customWidth="1"/>
    <col min="3844" max="3844" width="5" style="821" customWidth="1"/>
    <col min="3845" max="3845" width="13.75" style="821" customWidth="1"/>
    <col min="3846" max="3846" width="5" style="821" customWidth="1"/>
    <col min="3847" max="3847" width="11" style="821"/>
    <col min="3848" max="3848" width="5" style="821" customWidth="1"/>
    <col min="3849" max="3849" width="11" style="821"/>
    <col min="3850" max="3850" width="5" style="821" customWidth="1"/>
    <col min="3851" max="4096" width="11" style="821"/>
    <col min="4097" max="4097" width="31.25" style="821" customWidth="1"/>
    <col min="4098" max="4098" width="5" style="821" customWidth="1"/>
    <col min="4099" max="4099" width="13.75" style="821" customWidth="1"/>
    <col min="4100" max="4100" width="5" style="821" customWidth="1"/>
    <col min="4101" max="4101" width="13.75" style="821" customWidth="1"/>
    <col min="4102" max="4102" width="5" style="821" customWidth="1"/>
    <col min="4103" max="4103" width="11" style="821"/>
    <col min="4104" max="4104" width="5" style="821" customWidth="1"/>
    <col min="4105" max="4105" width="11" style="821"/>
    <col min="4106" max="4106" width="5" style="821" customWidth="1"/>
    <col min="4107" max="4352" width="11" style="821"/>
    <col min="4353" max="4353" width="31.25" style="821" customWidth="1"/>
    <col min="4354" max="4354" width="5" style="821" customWidth="1"/>
    <col min="4355" max="4355" width="13.75" style="821" customWidth="1"/>
    <col min="4356" max="4356" width="5" style="821" customWidth="1"/>
    <col min="4357" max="4357" width="13.75" style="821" customWidth="1"/>
    <col min="4358" max="4358" width="5" style="821" customWidth="1"/>
    <col min="4359" max="4359" width="11" style="821"/>
    <col min="4360" max="4360" width="5" style="821" customWidth="1"/>
    <col min="4361" max="4361" width="11" style="821"/>
    <col min="4362" max="4362" width="5" style="821" customWidth="1"/>
    <col min="4363" max="4608" width="11" style="821"/>
    <col min="4609" max="4609" width="31.25" style="821" customWidth="1"/>
    <col min="4610" max="4610" width="5" style="821" customWidth="1"/>
    <col min="4611" max="4611" width="13.75" style="821" customWidth="1"/>
    <col min="4612" max="4612" width="5" style="821" customWidth="1"/>
    <col min="4613" max="4613" width="13.75" style="821" customWidth="1"/>
    <col min="4614" max="4614" width="5" style="821" customWidth="1"/>
    <col min="4615" max="4615" width="11" style="821"/>
    <col min="4616" max="4616" width="5" style="821" customWidth="1"/>
    <col min="4617" max="4617" width="11" style="821"/>
    <col min="4618" max="4618" width="5" style="821" customWidth="1"/>
    <col min="4619" max="4864" width="11" style="821"/>
    <col min="4865" max="4865" width="31.25" style="821" customWidth="1"/>
    <col min="4866" max="4866" width="5" style="821" customWidth="1"/>
    <col min="4867" max="4867" width="13.75" style="821" customWidth="1"/>
    <col min="4868" max="4868" width="5" style="821" customWidth="1"/>
    <col min="4869" max="4869" width="13.75" style="821" customWidth="1"/>
    <col min="4870" max="4870" width="5" style="821" customWidth="1"/>
    <col min="4871" max="4871" width="11" style="821"/>
    <col min="4872" max="4872" width="5" style="821" customWidth="1"/>
    <col min="4873" max="4873" width="11" style="821"/>
    <col min="4874" max="4874" width="5" style="821" customWidth="1"/>
    <col min="4875" max="5120" width="11" style="821"/>
    <col min="5121" max="5121" width="31.25" style="821" customWidth="1"/>
    <col min="5122" max="5122" width="5" style="821" customWidth="1"/>
    <col min="5123" max="5123" width="13.75" style="821" customWidth="1"/>
    <col min="5124" max="5124" width="5" style="821" customWidth="1"/>
    <col min="5125" max="5125" width="13.75" style="821" customWidth="1"/>
    <col min="5126" max="5126" width="5" style="821" customWidth="1"/>
    <col min="5127" max="5127" width="11" style="821"/>
    <col min="5128" max="5128" width="5" style="821" customWidth="1"/>
    <col min="5129" max="5129" width="11" style="821"/>
    <col min="5130" max="5130" width="5" style="821" customWidth="1"/>
    <col min="5131" max="5376" width="11" style="821"/>
    <col min="5377" max="5377" width="31.25" style="821" customWidth="1"/>
    <col min="5378" max="5378" width="5" style="821" customWidth="1"/>
    <col min="5379" max="5379" width="13.75" style="821" customWidth="1"/>
    <col min="5380" max="5380" width="5" style="821" customWidth="1"/>
    <col min="5381" max="5381" width="13.75" style="821" customWidth="1"/>
    <col min="5382" max="5382" width="5" style="821" customWidth="1"/>
    <col min="5383" max="5383" width="11" style="821"/>
    <col min="5384" max="5384" width="5" style="821" customWidth="1"/>
    <col min="5385" max="5385" width="11" style="821"/>
    <col min="5386" max="5386" width="5" style="821" customWidth="1"/>
    <col min="5387" max="5632" width="11" style="821"/>
    <col min="5633" max="5633" width="31.25" style="821" customWidth="1"/>
    <col min="5634" max="5634" width="5" style="821" customWidth="1"/>
    <col min="5635" max="5635" width="13.75" style="821" customWidth="1"/>
    <col min="5636" max="5636" width="5" style="821" customWidth="1"/>
    <col min="5637" max="5637" width="13.75" style="821" customWidth="1"/>
    <col min="5638" max="5638" width="5" style="821" customWidth="1"/>
    <col min="5639" max="5639" width="11" style="821"/>
    <col min="5640" max="5640" width="5" style="821" customWidth="1"/>
    <col min="5641" max="5641" width="11" style="821"/>
    <col min="5642" max="5642" width="5" style="821" customWidth="1"/>
    <col min="5643" max="5888" width="11" style="821"/>
    <col min="5889" max="5889" width="31.25" style="821" customWidth="1"/>
    <col min="5890" max="5890" width="5" style="821" customWidth="1"/>
    <col min="5891" max="5891" width="13.75" style="821" customWidth="1"/>
    <col min="5892" max="5892" width="5" style="821" customWidth="1"/>
    <col min="5893" max="5893" width="13.75" style="821" customWidth="1"/>
    <col min="5894" max="5894" width="5" style="821" customWidth="1"/>
    <col min="5895" max="5895" width="11" style="821"/>
    <col min="5896" max="5896" width="5" style="821" customWidth="1"/>
    <col min="5897" max="5897" width="11" style="821"/>
    <col min="5898" max="5898" width="5" style="821" customWidth="1"/>
    <col min="5899" max="6144" width="11" style="821"/>
    <col min="6145" max="6145" width="31.25" style="821" customWidth="1"/>
    <col min="6146" max="6146" width="5" style="821" customWidth="1"/>
    <col min="6147" max="6147" width="13.75" style="821" customWidth="1"/>
    <col min="6148" max="6148" width="5" style="821" customWidth="1"/>
    <col min="6149" max="6149" width="13.75" style="821" customWidth="1"/>
    <col min="6150" max="6150" width="5" style="821" customWidth="1"/>
    <col min="6151" max="6151" width="11" style="821"/>
    <col min="6152" max="6152" width="5" style="821" customWidth="1"/>
    <col min="6153" max="6153" width="11" style="821"/>
    <col min="6154" max="6154" width="5" style="821" customWidth="1"/>
    <col min="6155" max="6400" width="11" style="821"/>
    <col min="6401" max="6401" width="31.25" style="821" customWidth="1"/>
    <col min="6402" max="6402" width="5" style="821" customWidth="1"/>
    <col min="6403" max="6403" width="13.75" style="821" customWidth="1"/>
    <col min="6404" max="6404" width="5" style="821" customWidth="1"/>
    <col min="6405" max="6405" width="13.75" style="821" customWidth="1"/>
    <col min="6406" max="6406" width="5" style="821" customWidth="1"/>
    <col min="6407" max="6407" width="11" style="821"/>
    <col min="6408" max="6408" width="5" style="821" customWidth="1"/>
    <col min="6409" max="6409" width="11" style="821"/>
    <col min="6410" max="6410" width="5" style="821" customWidth="1"/>
    <col min="6411" max="6656" width="11" style="821"/>
    <col min="6657" max="6657" width="31.25" style="821" customWidth="1"/>
    <col min="6658" max="6658" width="5" style="821" customWidth="1"/>
    <col min="6659" max="6659" width="13.75" style="821" customWidth="1"/>
    <col min="6660" max="6660" width="5" style="821" customWidth="1"/>
    <col min="6661" max="6661" width="13.75" style="821" customWidth="1"/>
    <col min="6662" max="6662" width="5" style="821" customWidth="1"/>
    <col min="6663" max="6663" width="11" style="821"/>
    <col min="6664" max="6664" width="5" style="821" customWidth="1"/>
    <col min="6665" max="6665" width="11" style="821"/>
    <col min="6666" max="6666" width="5" style="821" customWidth="1"/>
    <col min="6667" max="6912" width="11" style="821"/>
    <col min="6913" max="6913" width="31.25" style="821" customWidth="1"/>
    <col min="6914" max="6914" width="5" style="821" customWidth="1"/>
    <col min="6915" max="6915" width="13.75" style="821" customWidth="1"/>
    <col min="6916" max="6916" width="5" style="821" customWidth="1"/>
    <col min="6917" max="6917" width="13.75" style="821" customWidth="1"/>
    <col min="6918" max="6918" width="5" style="821" customWidth="1"/>
    <col min="6919" max="6919" width="11" style="821"/>
    <col min="6920" max="6920" width="5" style="821" customWidth="1"/>
    <col min="6921" max="6921" width="11" style="821"/>
    <col min="6922" max="6922" width="5" style="821" customWidth="1"/>
    <col min="6923" max="7168" width="11" style="821"/>
    <col min="7169" max="7169" width="31.25" style="821" customWidth="1"/>
    <col min="7170" max="7170" width="5" style="821" customWidth="1"/>
    <col min="7171" max="7171" width="13.75" style="821" customWidth="1"/>
    <col min="7172" max="7172" width="5" style="821" customWidth="1"/>
    <col min="7173" max="7173" width="13.75" style="821" customWidth="1"/>
    <col min="7174" max="7174" width="5" style="821" customWidth="1"/>
    <col min="7175" max="7175" width="11" style="821"/>
    <col min="7176" max="7176" width="5" style="821" customWidth="1"/>
    <col min="7177" max="7177" width="11" style="821"/>
    <col min="7178" max="7178" width="5" style="821" customWidth="1"/>
    <col min="7179" max="7424" width="11" style="821"/>
    <col min="7425" max="7425" width="31.25" style="821" customWidth="1"/>
    <col min="7426" max="7426" width="5" style="821" customWidth="1"/>
    <col min="7427" max="7427" width="13.75" style="821" customWidth="1"/>
    <col min="7428" max="7428" width="5" style="821" customWidth="1"/>
    <col min="7429" max="7429" width="13.75" style="821" customWidth="1"/>
    <col min="7430" max="7430" width="5" style="821" customWidth="1"/>
    <col min="7431" max="7431" width="11" style="821"/>
    <col min="7432" max="7432" width="5" style="821" customWidth="1"/>
    <col min="7433" max="7433" width="11" style="821"/>
    <col min="7434" max="7434" width="5" style="821" customWidth="1"/>
    <col min="7435" max="7680" width="11" style="821"/>
    <col min="7681" max="7681" width="31.25" style="821" customWidth="1"/>
    <col min="7682" max="7682" width="5" style="821" customWidth="1"/>
    <col min="7683" max="7683" width="13.75" style="821" customWidth="1"/>
    <col min="7684" max="7684" width="5" style="821" customWidth="1"/>
    <col min="7685" max="7685" width="13.75" style="821" customWidth="1"/>
    <col min="7686" max="7686" width="5" style="821" customWidth="1"/>
    <col min="7687" max="7687" width="11" style="821"/>
    <col min="7688" max="7688" width="5" style="821" customWidth="1"/>
    <col min="7689" max="7689" width="11" style="821"/>
    <col min="7690" max="7690" width="5" style="821" customWidth="1"/>
    <col min="7691" max="7936" width="11" style="821"/>
    <col min="7937" max="7937" width="31.25" style="821" customWidth="1"/>
    <col min="7938" max="7938" width="5" style="821" customWidth="1"/>
    <col min="7939" max="7939" width="13.75" style="821" customWidth="1"/>
    <col min="7940" max="7940" width="5" style="821" customWidth="1"/>
    <col min="7941" max="7941" width="13.75" style="821" customWidth="1"/>
    <col min="7942" max="7942" width="5" style="821" customWidth="1"/>
    <col min="7943" max="7943" width="11" style="821"/>
    <col min="7944" max="7944" width="5" style="821" customWidth="1"/>
    <col min="7945" max="7945" width="11" style="821"/>
    <col min="7946" max="7946" width="5" style="821" customWidth="1"/>
    <col min="7947" max="8192" width="11" style="821"/>
    <col min="8193" max="8193" width="31.25" style="821" customWidth="1"/>
    <col min="8194" max="8194" width="5" style="821" customWidth="1"/>
    <col min="8195" max="8195" width="13.75" style="821" customWidth="1"/>
    <col min="8196" max="8196" width="5" style="821" customWidth="1"/>
    <col min="8197" max="8197" width="13.75" style="821" customWidth="1"/>
    <col min="8198" max="8198" width="5" style="821" customWidth="1"/>
    <col min="8199" max="8199" width="11" style="821"/>
    <col min="8200" max="8200" width="5" style="821" customWidth="1"/>
    <col min="8201" max="8201" width="11" style="821"/>
    <col min="8202" max="8202" width="5" style="821" customWidth="1"/>
    <col min="8203" max="8448" width="11" style="821"/>
    <col min="8449" max="8449" width="31.25" style="821" customWidth="1"/>
    <col min="8450" max="8450" width="5" style="821" customWidth="1"/>
    <col min="8451" max="8451" width="13.75" style="821" customWidth="1"/>
    <col min="8452" max="8452" width="5" style="821" customWidth="1"/>
    <col min="8453" max="8453" width="13.75" style="821" customWidth="1"/>
    <col min="8454" max="8454" width="5" style="821" customWidth="1"/>
    <col min="8455" max="8455" width="11" style="821"/>
    <col min="8456" max="8456" width="5" style="821" customWidth="1"/>
    <col min="8457" max="8457" width="11" style="821"/>
    <col min="8458" max="8458" width="5" style="821" customWidth="1"/>
    <col min="8459" max="8704" width="11" style="821"/>
    <col min="8705" max="8705" width="31.25" style="821" customWidth="1"/>
    <col min="8706" max="8706" width="5" style="821" customWidth="1"/>
    <col min="8707" max="8707" width="13.75" style="821" customWidth="1"/>
    <col min="8708" max="8708" width="5" style="821" customWidth="1"/>
    <col min="8709" max="8709" width="13.75" style="821" customWidth="1"/>
    <col min="8710" max="8710" width="5" style="821" customWidth="1"/>
    <col min="8711" max="8711" width="11" style="821"/>
    <col min="8712" max="8712" width="5" style="821" customWidth="1"/>
    <col min="8713" max="8713" width="11" style="821"/>
    <col min="8714" max="8714" width="5" style="821" customWidth="1"/>
    <col min="8715" max="8960" width="11" style="821"/>
    <col min="8961" max="8961" width="31.25" style="821" customWidth="1"/>
    <col min="8962" max="8962" width="5" style="821" customWidth="1"/>
    <col min="8963" max="8963" width="13.75" style="821" customWidth="1"/>
    <col min="8964" max="8964" width="5" style="821" customWidth="1"/>
    <col min="8965" max="8965" width="13.75" style="821" customWidth="1"/>
    <col min="8966" max="8966" width="5" style="821" customWidth="1"/>
    <col min="8967" max="8967" width="11" style="821"/>
    <col min="8968" max="8968" width="5" style="821" customWidth="1"/>
    <col min="8969" max="8969" width="11" style="821"/>
    <col min="8970" max="8970" width="5" style="821" customWidth="1"/>
    <col min="8971" max="9216" width="11" style="821"/>
    <col min="9217" max="9217" width="31.25" style="821" customWidth="1"/>
    <col min="9218" max="9218" width="5" style="821" customWidth="1"/>
    <col min="9219" max="9219" width="13.75" style="821" customWidth="1"/>
    <col min="9220" max="9220" width="5" style="821" customWidth="1"/>
    <col min="9221" max="9221" width="13.75" style="821" customWidth="1"/>
    <col min="9222" max="9222" width="5" style="821" customWidth="1"/>
    <col min="9223" max="9223" width="11" style="821"/>
    <col min="9224" max="9224" width="5" style="821" customWidth="1"/>
    <col min="9225" max="9225" width="11" style="821"/>
    <col min="9226" max="9226" width="5" style="821" customWidth="1"/>
    <col min="9227" max="9472" width="11" style="821"/>
    <col min="9473" max="9473" width="31.25" style="821" customWidth="1"/>
    <col min="9474" max="9474" width="5" style="821" customWidth="1"/>
    <col min="9475" max="9475" width="13.75" style="821" customWidth="1"/>
    <col min="9476" max="9476" width="5" style="821" customWidth="1"/>
    <col min="9477" max="9477" width="13.75" style="821" customWidth="1"/>
    <col min="9478" max="9478" width="5" style="821" customWidth="1"/>
    <col min="9479" max="9479" width="11" style="821"/>
    <col min="9480" max="9480" width="5" style="821" customWidth="1"/>
    <col min="9481" max="9481" width="11" style="821"/>
    <col min="9482" max="9482" width="5" style="821" customWidth="1"/>
    <col min="9483" max="9728" width="11" style="821"/>
    <col min="9729" max="9729" width="31.25" style="821" customWidth="1"/>
    <col min="9730" max="9730" width="5" style="821" customWidth="1"/>
    <col min="9731" max="9731" width="13.75" style="821" customWidth="1"/>
    <col min="9732" max="9732" width="5" style="821" customWidth="1"/>
    <col min="9733" max="9733" width="13.75" style="821" customWidth="1"/>
    <col min="9734" max="9734" width="5" style="821" customWidth="1"/>
    <col min="9735" max="9735" width="11" style="821"/>
    <col min="9736" max="9736" width="5" style="821" customWidth="1"/>
    <col min="9737" max="9737" width="11" style="821"/>
    <col min="9738" max="9738" width="5" style="821" customWidth="1"/>
    <col min="9739" max="9984" width="11" style="821"/>
    <col min="9985" max="9985" width="31.25" style="821" customWidth="1"/>
    <col min="9986" max="9986" width="5" style="821" customWidth="1"/>
    <col min="9987" max="9987" width="13.75" style="821" customWidth="1"/>
    <col min="9988" max="9988" width="5" style="821" customWidth="1"/>
    <col min="9989" max="9989" width="13.75" style="821" customWidth="1"/>
    <col min="9990" max="9990" width="5" style="821" customWidth="1"/>
    <col min="9991" max="9991" width="11" style="821"/>
    <col min="9992" max="9992" width="5" style="821" customWidth="1"/>
    <col min="9993" max="9993" width="11" style="821"/>
    <col min="9994" max="9994" width="5" style="821" customWidth="1"/>
    <col min="9995" max="10240" width="11" style="821"/>
    <col min="10241" max="10241" width="31.25" style="821" customWidth="1"/>
    <col min="10242" max="10242" width="5" style="821" customWidth="1"/>
    <col min="10243" max="10243" width="13.75" style="821" customWidth="1"/>
    <col min="10244" max="10244" width="5" style="821" customWidth="1"/>
    <col min="10245" max="10245" width="13.75" style="821" customWidth="1"/>
    <col min="10246" max="10246" width="5" style="821" customWidth="1"/>
    <col min="10247" max="10247" width="11" style="821"/>
    <col min="10248" max="10248" width="5" style="821" customWidth="1"/>
    <col min="10249" max="10249" width="11" style="821"/>
    <col min="10250" max="10250" width="5" style="821" customWidth="1"/>
    <col min="10251" max="10496" width="11" style="821"/>
    <col min="10497" max="10497" width="31.25" style="821" customWidth="1"/>
    <col min="10498" max="10498" width="5" style="821" customWidth="1"/>
    <col min="10499" max="10499" width="13.75" style="821" customWidth="1"/>
    <col min="10500" max="10500" width="5" style="821" customWidth="1"/>
    <col min="10501" max="10501" width="13.75" style="821" customWidth="1"/>
    <col min="10502" max="10502" width="5" style="821" customWidth="1"/>
    <col min="10503" max="10503" width="11" style="821"/>
    <col min="10504" max="10504" width="5" style="821" customWidth="1"/>
    <col min="10505" max="10505" width="11" style="821"/>
    <col min="10506" max="10506" width="5" style="821" customWidth="1"/>
    <col min="10507" max="10752" width="11" style="821"/>
    <col min="10753" max="10753" width="31.25" style="821" customWidth="1"/>
    <col min="10754" max="10754" width="5" style="821" customWidth="1"/>
    <col min="10755" max="10755" width="13.75" style="821" customWidth="1"/>
    <col min="10756" max="10756" width="5" style="821" customWidth="1"/>
    <col min="10757" max="10757" width="13.75" style="821" customWidth="1"/>
    <col min="10758" max="10758" width="5" style="821" customWidth="1"/>
    <col min="10759" max="10759" width="11" style="821"/>
    <col min="10760" max="10760" width="5" style="821" customWidth="1"/>
    <col min="10761" max="10761" width="11" style="821"/>
    <col min="10762" max="10762" width="5" style="821" customWidth="1"/>
    <col min="10763" max="11008" width="11" style="821"/>
    <col min="11009" max="11009" width="31.25" style="821" customWidth="1"/>
    <col min="11010" max="11010" width="5" style="821" customWidth="1"/>
    <col min="11011" max="11011" width="13.75" style="821" customWidth="1"/>
    <col min="11012" max="11012" width="5" style="821" customWidth="1"/>
    <col min="11013" max="11013" width="13.75" style="821" customWidth="1"/>
    <col min="11014" max="11014" width="5" style="821" customWidth="1"/>
    <col min="11015" max="11015" width="11" style="821"/>
    <col min="11016" max="11016" width="5" style="821" customWidth="1"/>
    <col min="11017" max="11017" width="11" style="821"/>
    <col min="11018" max="11018" width="5" style="821" customWidth="1"/>
    <col min="11019" max="11264" width="11" style="821"/>
    <col min="11265" max="11265" width="31.25" style="821" customWidth="1"/>
    <col min="11266" max="11266" width="5" style="821" customWidth="1"/>
    <col min="11267" max="11267" width="13.75" style="821" customWidth="1"/>
    <col min="11268" max="11268" width="5" style="821" customWidth="1"/>
    <col min="11269" max="11269" width="13.75" style="821" customWidth="1"/>
    <col min="11270" max="11270" width="5" style="821" customWidth="1"/>
    <col min="11271" max="11271" width="11" style="821"/>
    <col min="11272" max="11272" width="5" style="821" customWidth="1"/>
    <col min="11273" max="11273" width="11" style="821"/>
    <col min="11274" max="11274" width="5" style="821" customWidth="1"/>
    <col min="11275" max="11520" width="11" style="821"/>
    <col min="11521" max="11521" width="31.25" style="821" customWidth="1"/>
    <col min="11522" max="11522" width="5" style="821" customWidth="1"/>
    <col min="11523" max="11523" width="13.75" style="821" customWidth="1"/>
    <col min="11524" max="11524" width="5" style="821" customWidth="1"/>
    <col min="11525" max="11525" width="13.75" style="821" customWidth="1"/>
    <col min="11526" max="11526" width="5" style="821" customWidth="1"/>
    <col min="11527" max="11527" width="11" style="821"/>
    <col min="11528" max="11528" width="5" style="821" customWidth="1"/>
    <col min="11529" max="11529" width="11" style="821"/>
    <col min="11530" max="11530" width="5" style="821" customWidth="1"/>
    <col min="11531" max="11776" width="11" style="821"/>
    <col min="11777" max="11777" width="31.25" style="821" customWidth="1"/>
    <col min="11778" max="11778" width="5" style="821" customWidth="1"/>
    <col min="11779" max="11779" width="13.75" style="821" customWidth="1"/>
    <col min="11780" max="11780" width="5" style="821" customWidth="1"/>
    <col min="11781" max="11781" width="13.75" style="821" customWidth="1"/>
    <col min="11782" max="11782" width="5" style="821" customWidth="1"/>
    <col min="11783" max="11783" width="11" style="821"/>
    <col min="11784" max="11784" width="5" style="821" customWidth="1"/>
    <col min="11785" max="11785" width="11" style="821"/>
    <col min="11786" max="11786" width="5" style="821" customWidth="1"/>
    <col min="11787" max="12032" width="11" style="821"/>
    <col min="12033" max="12033" width="31.25" style="821" customWidth="1"/>
    <col min="12034" max="12034" width="5" style="821" customWidth="1"/>
    <col min="12035" max="12035" width="13.75" style="821" customWidth="1"/>
    <col min="12036" max="12036" width="5" style="821" customWidth="1"/>
    <col min="12037" max="12037" width="13.75" style="821" customWidth="1"/>
    <col min="12038" max="12038" width="5" style="821" customWidth="1"/>
    <col min="12039" max="12039" width="11" style="821"/>
    <col min="12040" max="12040" width="5" style="821" customWidth="1"/>
    <col min="12041" max="12041" width="11" style="821"/>
    <col min="12042" max="12042" width="5" style="821" customWidth="1"/>
    <col min="12043" max="12288" width="11" style="821"/>
    <col min="12289" max="12289" width="31.25" style="821" customWidth="1"/>
    <col min="12290" max="12290" width="5" style="821" customWidth="1"/>
    <col min="12291" max="12291" width="13.75" style="821" customWidth="1"/>
    <col min="12292" max="12292" width="5" style="821" customWidth="1"/>
    <col min="12293" max="12293" width="13.75" style="821" customWidth="1"/>
    <col min="12294" max="12294" width="5" style="821" customWidth="1"/>
    <col min="12295" max="12295" width="11" style="821"/>
    <col min="12296" max="12296" width="5" style="821" customWidth="1"/>
    <col min="12297" max="12297" width="11" style="821"/>
    <col min="12298" max="12298" width="5" style="821" customWidth="1"/>
    <col min="12299" max="12544" width="11" style="821"/>
    <col min="12545" max="12545" width="31.25" style="821" customWidth="1"/>
    <col min="12546" max="12546" width="5" style="821" customWidth="1"/>
    <col min="12547" max="12547" width="13.75" style="821" customWidth="1"/>
    <col min="12548" max="12548" width="5" style="821" customWidth="1"/>
    <col min="12549" max="12549" width="13.75" style="821" customWidth="1"/>
    <col min="12550" max="12550" width="5" style="821" customWidth="1"/>
    <col min="12551" max="12551" width="11" style="821"/>
    <col min="12552" max="12552" width="5" style="821" customWidth="1"/>
    <col min="12553" max="12553" width="11" style="821"/>
    <col min="12554" max="12554" width="5" style="821" customWidth="1"/>
    <col min="12555" max="12800" width="11" style="821"/>
    <col min="12801" max="12801" width="31.25" style="821" customWidth="1"/>
    <col min="12802" max="12802" width="5" style="821" customWidth="1"/>
    <col min="12803" max="12803" width="13.75" style="821" customWidth="1"/>
    <col min="12804" max="12804" width="5" style="821" customWidth="1"/>
    <col min="12805" max="12805" width="13.75" style="821" customWidth="1"/>
    <col min="12806" max="12806" width="5" style="821" customWidth="1"/>
    <col min="12807" max="12807" width="11" style="821"/>
    <col min="12808" max="12808" width="5" style="821" customWidth="1"/>
    <col min="12809" max="12809" width="11" style="821"/>
    <col min="12810" max="12810" width="5" style="821" customWidth="1"/>
    <col min="12811" max="13056" width="11" style="821"/>
    <col min="13057" max="13057" width="31.25" style="821" customWidth="1"/>
    <col min="13058" max="13058" width="5" style="821" customWidth="1"/>
    <col min="13059" max="13059" width="13.75" style="821" customWidth="1"/>
    <col min="13060" max="13060" width="5" style="821" customWidth="1"/>
    <col min="13061" max="13061" width="13.75" style="821" customWidth="1"/>
    <col min="13062" max="13062" width="5" style="821" customWidth="1"/>
    <col min="13063" max="13063" width="11" style="821"/>
    <col min="13064" max="13064" width="5" style="821" customWidth="1"/>
    <col min="13065" max="13065" width="11" style="821"/>
    <col min="13066" max="13066" width="5" style="821" customWidth="1"/>
    <col min="13067" max="13312" width="11" style="821"/>
    <col min="13313" max="13313" width="31.25" style="821" customWidth="1"/>
    <col min="13314" max="13314" width="5" style="821" customWidth="1"/>
    <col min="13315" max="13315" width="13.75" style="821" customWidth="1"/>
    <col min="13316" max="13316" width="5" style="821" customWidth="1"/>
    <col min="13317" max="13317" width="13.75" style="821" customWidth="1"/>
    <col min="13318" max="13318" width="5" style="821" customWidth="1"/>
    <col min="13319" max="13319" width="11" style="821"/>
    <col min="13320" max="13320" width="5" style="821" customWidth="1"/>
    <col min="13321" max="13321" width="11" style="821"/>
    <col min="13322" max="13322" width="5" style="821" customWidth="1"/>
    <col min="13323" max="13568" width="11" style="821"/>
    <col min="13569" max="13569" width="31.25" style="821" customWidth="1"/>
    <col min="13570" max="13570" width="5" style="821" customWidth="1"/>
    <col min="13571" max="13571" width="13.75" style="821" customWidth="1"/>
    <col min="13572" max="13572" width="5" style="821" customWidth="1"/>
    <col min="13573" max="13573" width="13.75" style="821" customWidth="1"/>
    <col min="13574" max="13574" width="5" style="821" customWidth="1"/>
    <col min="13575" max="13575" width="11" style="821"/>
    <col min="13576" max="13576" width="5" style="821" customWidth="1"/>
    <col min="13577" max="13577" width="11" style="821"/>
    <col min="13578" max="13578" width="5" style="821" customWidth="1"/>
    <col min="13579" max="13824" width="11" style="821"/>
    <col min="13825" max="13825" width="31.25" style="821" customWidth="1"/>
    <col min="13826" max="13826" width="5" style="821" customWidth="1"/>
    <col min="13827" max="13827" width="13.75" style="821" customWidth="1"/>
    <col min="13828" max="13828" width="5" style="821" customWidth="1"/>
    <col min="13829" max="13829" width="13.75" style="821" customWidth="1"/>
    <col min="13830" max="13830" width="5" style="821" customWidth="1"/>
    <col min="13831" max="13831" width="11" style="821"/>
    <col min="13832" max="13832" width="5" style="821" customWidth="1"/>
    <col min="13833" max="13833" width="11" style="821"/>
    <col min="13834" max="13834" width="5" style="821" customWidth="1"/>
    <col min="13835" max="14080" width="11" style="821"/>
    <col min="14081" max="14081" width="31.25" style="821" customWidth="1"/>
    <col min="14082" max="14082" width="5" style="821" customWidth="1"/>
    <col min="14083" max="14083" width="13.75" style="821" customWidth="1"/>
    <col min="14084" max="14084" width="5" style="821" customWidth="1"/>
    <col min="14085" max="14085" width="13.75" style="821" customWidth="1"/>
    <col min="14086" max="14086" width="5" style="821" customWidth="1"/>
    <col min="14087" max="14087" width="11" style="821"/>
    <col min="14088" max="14088" width="5" style="821" customWidth="1"/>
    <col min="14089" max="14089" width="11" style="821"/>
    <col min="14090" max="14090" width="5" style="821" customWidth="1"/>
    <col min="14091" max="14336" width="11" style="821"/>
    <col min="14337" max="14337" width="31.25" style="821" customWidth="1"/>
    <col min="14338" max="14338" width="5" style="821" customWidth="1"/>
    <col min="14339" max="14339" width="13.75" style="821" customWidth="1"/>
    <col min="14340" max="14340" width="5" style="821" customWidth="1"/>
    <col min="14341" max="14341" width="13.75" style="821" customWidth="1"/>
    <col min="14342" max="14342" width="5" style="821" customWidth="1"/>
    <col min="14343" max="14343" width="11" style="821"/>
    <col min="14344" max="14344" width="5" style="821" customWidth="1"/>
    <col min="14345" max="14345" width="11" style="821"/>
    <col min="14346" max="14346" width="5" style="821" customWidth="1"/>
    <col min="14347" max="14592" width="11" style="821"/>
    <col min="14593" max="14593" width="31.25" style="821" customWidth="1"/>
    <col min="14594" max="14594" width="5" style="821" customWidth="1"/>
    <col min="14595" max="14595" width="13.75" style="821" customWidth="1"/>
    <col min="14596" max="14596" width="5" style="821" customWidth="1"/>
    <col min="14597" max="14597" width="13.75" style="821" customWidth="1"/>
    <col min="14598" max="14598" width="5" style="821" customWidth="1"/>
    <col min="14599" max="14599" width="11" style="821"/>
    <col min="14600" max="14600" width="5" style="821" customWidth="1"/>
    <col min="14601" max="14601" width="11" style="821"/>
    <col min="14602" max="14602" width="5" style="821" customWidth="1"/>
    <col min="14603" max="14848" width="11" style="821"/>
    <col min="14849" max="14849" width="31.25" style="821" customWidth="1"/>
    <col min="14850" max="14850" width="5" style="821" customWidth="1"/>
    <col min="14851" max="14851" width="13.75" style="821" customWidth="1"/>
    <col min="14852" max="14852" width="5" style="821" customWidth="1"/>
    <col min="14853" max="14853" width="13.75" style="821" customWidth="1"/>
    <col min="14854" max="14854" width="5" style="821" customWidth="1"/>
    <col min="14855" max="14855" width="11" style="821"/>
    <col min="14856" max="14856" width="5" style="821" customWidth="1"/>
    <col min="14857" max="14857" width="11" style="821"/>
    <col min="14858" max="14858" width="5" style="821" customWidth="1"/>
    <col min="14859" max="15104" width="11" style="821"/>
    <col min="15105" max="15105" width="31.25" style="821" customWidth="1"/>
    <col min="15106" max="15106" width="5" style="821" customWidth="1"/>
    <col min="15107" max="15107" width="13.75" style="821" customWidth="1"/>
    <col min="15108" max="15108" width="5" style="821" customWidth="1"/>
    <col min="15109" max="15109" width="13.75" style="821" customWidth="1"/>
    <col min="15110" max="15110" width="5" style="821" customWidth="1"/>
    <col min="15111" max="15111" width="11" style="821"/>
    <col min="15112" max="15112" width="5" style="821" customWidth="1"/>
    <col min="15113" max="15113" width="11" style="821"/>
    <col min="15114" max="15114" width="5" style="821" customWidth="1"/>
    <col min="15115" max="15360" width="11" style="821"/>
    <col min="15361" max="15361" width="31.25" style="821" customWidth="1"/>
    <col min="15362" max="15362" width="5" style="821" customWidth="1"/>
    <col min="15363" max="15363" width="13.75" style="821" customWidth="1"/>
    <col min="15364" max="15364" width="5" style="821" customWidth="1"/>
    <col min="15365" max="15365" width="13.75" style="821" customWidth="1"/>
    <col min="15366" max="15366" width="5" style="821" customWidth="1"/>
    <col min="15367" max="15367" width="11" style="821"/>
    <col min="15368" max="15368" width="5" style="821" customWidth="1"/>
    <col min="15369" max="15369" width="11" style="821"/>
    <col min="15370" max="15370" width="5" style="821" customWidth="1"/>
    <col min="15371" max="15616" width="11" style="821"/>
    <col min="15617" max="15617" width="31.25" style="821" customWidth="1"/>
    <col min="15618" max="15618" width="5" style="821" customWidth="1"/>
    <col min="15619" max="15619" width="13.75" style="821" customWidth="1"/>
    <col min="15620" max="15620" width="5" style="821" customWidth="1"/>
    <col min="15621" max="15621" width="13.75" style="821" customWidth="1"/>
    <col min="15622" max="15622" width="5" style="821" customWidth="1"/>
    <col min="15623" max="15623" width="11" style="821"/>
    <col min="15624" max="15624" width="5" style="821" customWidth="1"/>
    <col min="15625" max="15625" width="11" style="821"/>
    <col min="15626" max="15626" width="5" style="821" customWidth="1"/>
    <col min="15627" max="15872" width="11" style="821"/>
    <col min="15873" max="15873" width="31.25" style="821" customWidth="1"/>
    <col min="15874" max="15874" width="5" style="821" customWidth="1"/>
    <col min="15875" max="15875" width="13.75" style="821" customWidth="1"/>
    <col min="15876" max="15876" width="5" style="821" customWidth="1"/>
    <col min="15877" max="15877" width="13.75" style="821" customWidth="1"/>
    <col min="15878" max="15878" width="5" style="821" customWidth="1"/>
    <col min="15879" max="15879" width="11" style="821"/>
    <col min="15880" max="15880" width="5" style="821" customWidth="1"/>
    <col min="15881" max="15881" width="11" style="821"/>
    <col min="15882" max="15882" width="5" style="821" customWidth="1"/>
    <col min="15883" max="16128" width="11" style="821"/>
    <col min="16129" max="16129" width="31.25" style="821" customWidth="1"/>
    <col min="16130" max="16130" width="5" style="821" customWidth="1"/>
    <col min="16131" max="16131" width="13.75" style="821" customWidth="1"/>
    <col min="16132" max="16132" width="5" style="821" customWidth="1"/>
    <col min="16133" max="16133" width="13.75" style="821" customWidth="1"/>
    <col min="16134" max="16134" width="5" style="821" customWidth="1"/>
    <col min="16135" max="16135" width="11" style="821"/>
    <col min="16136" max="16136" width="5" style="821" customWidth="1"/>
    <col min="16137" max="16137" width="11" style="821"/>
    <col min="16138" max="16138" width="5" style="821" customWidth="1"/>
    <col min="16139" max="16384" width="11" style="821"/>
  </cols>
  <sheetData>
    <row r="1" spans="1:10" ht="18" x14ac:dyDescent="0.2">
      <c r="A1" s="819" t="s">
        <v>1141</v>
      </c>
      <c r="B1" s="819"/>
      <c r="C1" s="820"/>
      <c r="D1" s="820"/>
      <c r="E1" s="820"/>
      <c r="F1" s="820"/>
      <c r="G1" s="820"/>
      <c r="H1" s="820"/>
      <c r="I1" s="822"/>
      <c r="J1" s="1190" t="s">
        <v>1021</v>
      </c>
    </row>
    <row r="2" spans="1:10" ht="18" x14ac:dyDescent="0.2">
      <c r="A2" s="748">
        <v>2014</v>
      </c>
      <c r="B2" s="819"/>
      <c r="C2" s="820"/>
      <c r="D2" s="820"/>
      <c r="E2" s="820"/>
      <c r="F2" s="820"/>
      <c r="G2" s="820"/>
      <c r="H2" s="820"/>
      <c r="I2" s="820"/>
      <c r="J2" s="820"/>
    </row>
    <row r="3" spans="1:10" ht="18" x14ac:dyDescent="0.2">
      <c r="A3" s="822"/>
      <c r="B3" s="822"/>
      <c r="C3" s="820"/>
      <c r="D3" s="820"/>
      <c r="E3" s="820"/>
      <c r="F3" s="820"/>
      <c r="G3" s="820"/>
      <c r="H3" s="820"/>
      <c r="I3" s="820"/>
      <c r="J3" s="820"/>
    </row>
    <row r="4" spans="1:10" s="824" customFormat="1" ht="33" customHeight="1" x14ac:dyDescent="0.2">
      <c r="A4" s="823" t="s">
        <v>805</v>
      </c>
      <c r="B4" s="823"/>
      <c r="C4" s="1671" t="s">
        <v>806</v>
      </c>
      <c r="D4" s="1671"/>
      <c r="E4" s="1671" t="s">
        <v>807</v>
      </c>
      <c r="F4" s="1671"/>
      <c r="G4" s="1671" t="s">
        <v>808</v>
      </c>
      <c r="H4" s="1671"/>
      <c r="I4" s="1671" t="s">
        <v>809</v>
      </c>
      <c r="J4" s="1671"/>
    </row>
    <row r="5" spans="1:10" s="824" customFormat="1" ht="17.100000000000001" customHeight="1" x14ac:dyDescent="0.2">
      <c r="A5" s="825" t="s">
        <v>5</v>
      </c>
      <c r="B5" s="825"/>
      <c r="C5" s="757">
        <f>SUM(C6:C26)</f>
        <v>1921730549.4574208</v>
      </c>
      <c r="D5" s="825"/>
      <c r="E5" s="826" t="s">
        <v>105</v>
      </c>
      <c r="F5" s="827"/>
      <c r="G5" s="826">
        <f>SUM(G6:H26)</f>
        <v>383</v>
      </c>
      <c r="H5" s="828"/>
      <c r="I5" s="755">
        <f>SUM(I6:J26)</f>
        <v>1257</v>
      </c>
      <c r="J5" s="826"/>
    </row>
    <row r="6" spans="1:10" s="824" customFormat="1" ht="17.100000000000001" customHeight="1" x14ac:dyDescent="0.25">
      <c r="A6" s="829" t="s">
        <v>810</v>
      </c>
      <c r="B6" s="830"/>
      <c r="C6" s="762">
        <f>'[2]2-Seguridad-C'!N4</f>
        <v>656193990.62</v>
      </c>
      <c r="D6" s="831"/>
      <c r="E6" s="832">
        <f>'[2]2-Seguridad-C'!Q4</f>
        <v>14700</v>
      </c>
      <c r="F6" s="833"/>
      <c r="G6" s="834">
        <v>4</v>
      </c>
      <c r="H6" s="834"/>
      <c r="I6" s="834">
        <v>5</v>
      </c>
      <c r="J6" s="834"/>
    </row>
    <row r="7" spans="1:10" s="824" customFormat="1" ht="17.100000000000001" customHeight="1" x14ac:dyDescent="0.25">
      <c r="A7" s="835" t="s">
        <v>811</v>
      </c>
      <c r="B7" s="830"/>
      <c r="C7" s="762">
        <f>'[2]4-Procuracion-C'!N4</f>
        <v>14744639.550000001</v>
      </c>
      <c r="D7" s="831"/>
      <c r="E7" s="832">
        <f>'[2]4-Procuracion-C'!Q4</f>
        <v>366347</v>
      </c>
      <c r="F7" s="833"/>
      <c r="G7" s="834">
        <v>3</v>
      </c>
      <c r="H7" s="834"/>
      <c r="I7" s="834">
        <v>4</v>
      </c>
      <c r="J7" s="834"/>
    </row>
    <row r="8" spans="1:10" s="824" customFormat="1" ht="17.100000000000001" customHeight="1" x14ac:dyDescent="0.25">
      <c r="A8" s="835" t="s">
        <v>812</v>
      </c>
      <c r="B8" s="830"/>
      <c r="C8" s="762">
        <f>'[2]6-Cultura-C'!N4</f>
        <v>6165932.7200000007</v>
      </c>
      <c r="D8" s="831"/>
      <c r="E8" s="832">
        <f>'[2]6-Cultura-C'!Q4</f>
        <v>404509</v>
      </c>
      <c r="F8" s="833"/>
      <c r="G8" s="834">
        <v>3</v>
      </c>
      <c r="H8" s="834"/>
      <c r="I8" s="834">
        <v>4</v>
      </c>
      <c r="J8" s="834"/>
    </row>
    <row r="9" spans="1:10" s="824" customFormat="1" ht="17.100000000000001" customHeight="1" x14ac:dyDescent="0.25">
      <c r="A9" s="835" t="s">
        <v>813</v>
      </c>
      <c r="B9" s="830"/>
      <c r="C9" s="762">
        <f>'[2]8-Salud-C'!N4</f>
        <v>26280131.069999997</v>
      </c>
      <c r="D9" s="831"/>
      <c r="E9" s="832">
        <f>'[2]8-Salud-C'!R4</f>
        <v>1290215</v>
      </c>
      <c r="F9" s="833"/>
      <c r="G9" s="834">
        <v>53</v>
      </c>
      <c r="H9" s="834"/>
      <c r="I9" s="834">
        <v>53</v>
      </c>
      <c r="J9" s="834"/>
    </row>
    <row r="10" spans="1:10" s="824" customFormat="1" ht="17.100000000000001" customHeight="1" x14ac:dyDescent="0.25">
      <c r="A10" s="835" t="s">
        <v>814</v>
      </c>
      <c r="B10" s="830"/>
      <c r="C10" s="762">
        <f>'[2]10-Electrica-C'!D4</f>
        <v>7225358.0800000001</v>
      </c>
      <c r="D10" s="831"/>
      <c r="E10" s="832">
        <f>'[2]10-Electrica-C'!H4</f>
        <v>3300</v>
      </c>
      <c r="F10" s="833"/>
      <c r="G10" s="834">
        <v>4</v>
      </c>
      <c r="H10" s="834"/>
      <c r="I10" s="834">
        <v>5</v>
      </c>
      <c r="J10" s="834"/>
    </row>
    <row r="11" spans="1:10" s="824" customFormat="1" ht="17.100000000000001" customHeight="1" x14ac:dyDescent="0.25">
      <c r="A11" s="835" t="s">
        <v>815</v>
      </c>
      <c r="B11" s="830"/>
      <c r="C11" s="762">
        <f>'[2]12-Social-C'!D4</f>
        <v>84943050.388799995</v>
      </c>
      <c r="D11" s="831"/>
      <c r="E11" s="832">
        <f>'[2]12-Social-C'!H4</f>
        <v>34681</v>
      </c>
      <c r="F11" s="833"/>
      <c r="G11" s="834">
        <v>80</v>
      </c>
      <c r="H11" s="834"/>
      <c r="I11" s="834">
        <v>92</v>
      </c>
      <c r="J11" s="834"/>
    </row>
    <row r="12" spans="1:10" s="824" customFormat="1" ht="17.100000000000001" customHeight="1" x14ac:dyDescent="0.25">
      <c r="A12" s="835" t="s">
        <v>816</v>
      </c>
      <c r="B12" s="830"/>
      <c r="C12" s="762">
        <f>'[2]14-Deportiva-C '!D4</f>
        <v>525549190.44</v>
      </c>
      <c r="D12" s="831"/>
      <c r="E12" s="832">
        <f>'[2]14-Deportiva-C '!H4</f>
        <v>45000</v>
      </c>
      <c r="F12" s="833"/>
      <c r="G12" s="834">
        <v>24</v>
      </c>
      <c r="H12" s="834"/>
      <c r="I12" s="834">
        <v>26</v>
      </c>
      <c r="J12" s="834"/>
    </row>
    <row r="13" spans="1:10" s="824" customFormat="1" ht="17.100000000000001" customHeight="1" x14ac:dyDescent="0.25">
      <c r="A13" s="835" t="s">
        <v>817</v>
      </c>
      <c r="B13" s="830"/>
      <c r="C13" s="762">
        <f>'[2]16-Economica-C'!N4</f>
        <v>2088000</v>
      </c>
      <c r="D13" s="831"/>
      <c r="E13" s="832">
        <f>'[2]16-Economica-C'!R4</f>
        <v>50000</v>
      </c>
      <c r="F13" s="833"/>
      <c r="G13" s="834">
        <v>1</v>
      </c>
      <c r="H13" s="834"/>
      <c r="I13" s="834">
        <v>1</v>
      </c>
      <c r="J13" s="834"/>
    </row>
    <row r="14" spans="1:10" s="824" customFormat="1" ht="17.100000000000001" customHeight="1" x14ac:dyDescent="0.25">
      <c r="A14" s="835" t="s">
        <v>818</v>
      </c>
      <c r="B14" s="830"/>
      <c r="C14" s="762">
        <f>'[2]18-Turismo-C'!N4</f>
        <v>64784130.579999998</v>
      </c>
      <c r="D14" s="831"/>
      <c r="E14" s="834" t="s">
        <v>105</v>
      </c>
      <c r="F14" s="833"/>
      <c r="G14" s="834">
        <v>16</v>
      </c>
      <c r="H14" s="834"/>
      <c r="I14" s="834">
        <v>16</v>
      </c>
      <c r="J14" s="834"/>
    </row>
    <row r="15" spans="1:10" s="824" customFormat="1" ht="17.100000000000001" customHeight="1" x14ac:dyDescent="0.25">
      <c r="A15" s="835" t="s">
        <v>819</v>
      </c>
      <c r="B15" s="830"/>
      <c r="C15" s="762">
        <f>'[2]20-Vivienda-C'!N4</f>
        <v>31483902.479999997</v>
      </c>
      <c r="D15" s="831"/>
      <c r="E15" s="832">
        <f>'[2]20-Vivienda-C'!R4</f>
        <v>7198</v>
      </c>
      <c r="F15" s="833"/>
      <c r="G15" s="834">
        <v>19</v>
      </c>
      <c r="H15" s="834"/>
      <c r="I15" s="834">
        <v>787</v>
      </c>
      <c r="J15" s="834"/>
    </row>
    <row r="16" spans="1:10" s="824" customFormat="1" ht="17.100000000000001" customHeight="1" x14ac:dyDescent="0.25">
      <c r="A16" s="835" t="s">
        <v>820</v>
      </c>
      <c r="B16" s="830"/>
      <c r="C16" s="762">
        <f>'[2]16-Agropecuaria-PyI'!N4</f>
        <v>3556554.66</v>
      </c>
      <c r="D16" s="831"/>
      <c r="E16" s="832">
        <f>'[2]16-Agropecuaria-PyI'!R4</f>
        <v>13</v>
      </c>
      <c r="F16" s="833"/>
      <c r="G16" s="836">
        <v>13</v>
      </c>
      <c r="H16" s="836"/>
      <c r="I16" s="836">
        <v>13</v>
      </c>
      <c r="J16" s="834"/>
    </row>
    <row r="17" spans="1:10" s="824" customFormat="1" ht="17.100000000000001" customHeight="1" x14ac:dyDescent="0.2">
      <c r="A17" s="837" t="s">
        <v>821</v>
      </c>
      <c r="B17" s="838"/>
      <c r="C17" s="762">
        <f>'[2]22-Hidraulica-C'!D4</f>
        <v>5000000</v>
      </c>
      <c r="D17" s="839"/>
      <c r="E17" s="840" t="str">
        <f>'[2]22-Hidraulica-C'!H7</f>
        <v>Impacto regional</v>
      </c>
      <c r="F17" s="840"/>
      <c r="G17" s="841">
        <v>1</v>
      </c>
      <c r="H17" s="841"/>
      <c r="I17" s="841">
        <v>1</v>
      </c>
      <c r="J17" s="840"/>
    </row>
    <row r="18" spans="1:10" s="824" customFormat="1" ht="17.100000000000001" customHeight="1" x14ac:dyDescent="0.25">
      <c r="A18" s="835" t="s">
        <v>822</v>
      </c>
      <c r="B18" s="830"/>
      <c r="C18" s="762">
        <f>'[2]24-Recreativa-C'!N4</f>
        <v>6672764.25</v>
      </c>
      <c r="D18" s="831"/>
      <c r="E18" s="832">
        <f>'[2]24-Recreativa-C'!R4</f>
        <v>10230</v>
      </c>
      <c r="F18" s="833"/>
      <c r="G18" s="836">
        <v>9</v>
      </c>
      <c r="H18" s="836"/>
      <c r="I18" s="836">
        <v>9</v>
      </c>
      <c r="J18" s="834"/>
    </row>
    <row r="19" spans="1:10" s="824" customFormat="1" ht="31.5" x14ac:dyDescent="0.25">
      <c r="A19" s="835" t="s">
        <v>823</v>
      </c>
      <c r="B19" s="830"/>
      <c r="C19" s="762">
        <f>'[2]26-Rescate-C'!N4</f>
        <v>1404926</v>
      </c>
      <c r="D19" s="839"/>
      <c r="E19" s="832">
        <f>'[2]26-Rescate-C'!R4</f>
        <v>580</v>
      </c>
      <c r="F19" s="840"/>
      <c r="G19" s="841">
        <v>2</v>
      </c>
      <c r="H19" s="841"/>
      <c r="I19" s="841">
        <v>2</v>
      </c>
      <c r="J19" s="840"/>
    </row>
    <row r="20" spans="1:10" s="824" customFormat="1" ht="31.5" x14ac:dyDescent="0.25">
      <c r="A20" s="835" t="s">
        <v>824</v>
      </c>
      <c r="B20" s="830"/>
      <c r="C20" s="762">
        <f>'[2]28-Monumentos-C'!D4</f>
        <v>12836341.77</v>
      </c>
      <c r="D20" s="839"/>
      <c r="E20" s="832">
        <f>'[2]28-Monumentos-C'!H4</f>
        <v>738986</v>
      </c>
      <c r="F20" s="840"/>
      <c r="G20" s="841">
        <v>17</v>
      </c>
      <c r="H20" s="841"/>
      <c r="I20" s="841">
        <v>23</v>
      </c>
      <c r="J20" s="840"/>
    </row>
    <row r="21" spans="1:10" s="824" customFormat="1" ht="17.100000000000001" customHeight="1" x14ac:dyDescent="0.25">
      <c r="A21" s="835" t="s">
        <v>825</v>
      </c>
      <c r="B21" s="830"/>
      <c r="C21" s="762">
        <f>'[2]30-Proyectos-C'!N4</f>
        <v>6942883.29</v>
      </c>
      <c r="D21" s="831"/>
      <c r="E21" s="832">
        <f>'[2]30-Proyectos-C'!R4</f>
        <v>9390</v>
      </c>
      <c r="F21" s="833"/>
      <c r="G21" s="836">
        <v>4</v>
      </c>
      <c r="H21" s="836"/>
      <c r="I21" s="836">
        <v>7</v>
      </c>
      <c r="J21" s="834"/>
    </row>
    <row r="22" spans="1:10" s="824" customFormat="1" ht="17.100000000000001" customHeight="1" x14ac:dyDescent="0.25">
      <c r="A22" s="835" t="s">
        <v>826</v>
      </c>
      <c r="B22" s="830"/>
      <c r="C22" s="762">
        <f>'[2]32-Caminos-C'!N4</f>
        <v>164217003.27862069</v>
      </c>
      <c r="D22" s="831"/>
      <c r="E22" s="834" t="s">
        <v>105</v>
      </c>
      <c r="F22" s="833"/>
      <c r="G22" s="836">
        <v>50</v>
      </c>
      <c r="H22" s="836"/>
      <c r="I22" s="836">
        <v>54</v>
      </c>
      <c r="J22" s="834"/>
    </row>
    <row r="23" spans="1:10" s="824" customFormat="1" ht="17.100000000000001" customHeight="1" x14ac:dyDescent="0.25">
      <c r="A23" s="835" t="s">
        <v>827</v>
      </c>
      <c r="B23" s="830"/>
      <c r="C23" s="762">
        <f>'[2]34-Carretera-C'!N4</f>
        <v>160955616.86000001</v>
      </c>
      <c r="D23" s="831"/>
      <c r="E23" s="832">
        <f>'[2]34-Carretera-C'!R4</f>
        <v>1540137</v>
      </c>
      <c r="F23" s="833"/>
      <c r="G23" s="836">
        <v>17</v>
      </c>
      <c r="H23" s="836"/>
      <c r="I23" s="836">
        <v>24</v>
      </c>
      <c r="J23" s="834"/>
    </row>
    <row r="24" spans="1:10" s="824" customFormat="1" ht="17.100000000000001" customHeight="1" x14ac:dyDescent="0.25">
      <c r="A24" s="835" t="s">
        <v>828</v>
      </c>
      <c r="B24" s="830"/>
      <c r="C24" s="762">
        <f>'[2]36-EduBasica-C'!N4</f>
        <v>103489178.99999999</v>
      </c>
      <c r="D24" s="831"/>
      <c r="E24" s="832">
        <f>'[2]36-EduBasica-C'!R4</f>
        <v>28343</v>
      </c>
      <c r="F24" s="833"/>
      <c r="G24" s="836">
        <v>45</v>
      </c>
      <c r="H24" s="836"/>
      <c r="I24" s="836">
        <v>91</v>
      </c>
      <c r="J24" s="834"/>
    </row>
    <row r="25" spans="1:10" s="824" customFormat="1" ht="17.100000000000001" customHeight="1" x14ac:dyDescent="0.25">
      <c r="A25" s="835" t="s">
        <v>829</v>
      </c>
      <c r="B25" s="830"/>
      <c r="C25" s="762">
        <f>'[2]38-EduMedia-C'!N4</f>
        <v>22790164.940000001</v>
      </c>
      <c r="D25" s="831"/>
      <c r="E25" s="832">
        <f>'[2]38-EduMedia-C'!R4</f>
        <v>5505</v>
      </c>
      <c r="F25" s="833"/>
      <c r="G25" s="836">
        <v>14</v>
      </c>
      <c r="H25" s="836"/>
      <c r="I25" s="836">
        <v>32</v>
      </c>
      <c r="J25" s="834"/>
    </row>
    <row r="26" spans="1:10" s="824" customFormat="1" ht="17.100000000000001" customHeight="1" x14ac:dyDescent="0.25">
      <c r="A26" s="842" t="s">
        <v>830</v>
      </c>
      <c r="B26" s="843"/>
      <c r="C26" s="773">
        <f>'[2]40-EduSuperior-C'!N4</f>
        <v>14406789.48</v>
      </c>
      <c r="D26" s="844"/>
      <c r="E26" s="845">
        <f>'[2]40-EduSuperior-C'!R4</f>
        <v>7615</v>
      </c>
      <c r="F26" s="846"/>
      <c r="G26" s="847">
        <v>4</v>
      </c>
      <c r="H26" s="847"/>
      <c r="I26" s="847">
        <v>8</v>
      </c>
      <c r="J26" s="848"/>
    </row>
    <row r="27" spans="1:10" s="824" customFormat="1" ht="15" customHeight="1" x14ac:dyDescent="0.25">
      <c r="A27" s="830"/>
      <c r="B27" s="830"/>
      <c r="C27" s="831"/>
      <c r="D27" s="831"/>
      <c r="E27" s="833"/>
      <c r="F27" s="833"/>
      <c r="G27" s="834"/>
      <c r="H27" s="834"/>
      <c r="I27" s="834"/>
      <c r="J27" s="834"/>
    </row>
    <row r="28" spans="1:10" ht="15" customHeight="1" x14ac:dyDescent="0.25">
      <c r="A28" s="805" t="s">
        <v>831</v>
      </c>
      <c r="B28" s="805"/>
      <c r="C28" s="849"/>
      <c r="D28" s="849"/>
      <c r="E28" s="849"/>
      <c r="F28" s="849"/>
      <c r="G28" s="849"/>
      <c r="H28" s="849"/>
      <c r="I28" s="849"/>
      <c r="J28" s="849"/>
    </row>
    <row r="29" spans="1:10" ht="15" customHeight="1" x14ac:dyDescent="0.2">
      <c r="A29" s="812" t="s">
        <v>832</v>
      </c>
      <c r="B29" s="812"/>
      <c r="C29" s="850"/>
      <c r="D29" s="806"/>
      <c r="E29" s="851"/>
      <c r="F29" s="806"/>
      <c r="G29" s="851"/>
      <c r="H29" s="851"/>
      <c r="I29" s="851"/>
      <c r="J29" s="851"/>
    </row>
  </sheetData>
  <mergeCells count="4">
    <mergeCell ref="C4:D4"/>
    <mergeCell ref="E4:F4"/>
    <mergeCell ref="G4:H4"/>
    <mergeCell ref="I4:J4"/>
  </mergeCells>
  <printOptions horizontalCentered="1" verticalCentered="1"/>
  <pageMargins left="0.98425196850393704" right="0.39370078740157483" top="0.39370078740157483" bottom="0.39370078740157483" header="0" footer="0.19685039370078741"/>
  <pageSetup orientation="landscape" r:id="rId1"/>
  <headerFooter>
    <oddFooter>&amp;R330</oddFooter>
  </headerFooter>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30"/>
  <sheetViews>
    <sheetView showGridLines="0" view="pageBreakPreview" zoomScaleNormal="100" zoomScaleSheetLayoutView="100" workbookViewId="0">
      <selection activeCell="I8" sqref="I8"/>
    </sheetView>
  </sheetViews>
  <sheetFormatPr baseColWidth="10" defaultRowHeight="12.75" x14ac:dyDescent="0.2"/>
  <cols>
    <col min="1" max="1" width="31.25" style="821" customWidth="1"/>
    <col min="2" max="2" width="5" style="821" customWidth="1"/>
    <col min="3" max="3" width="13.75" style="821" customWidth="1"/>
    <col min="4" max="4" width="5" style="821" customWidth="1"/>
    <col min="5" max="5" width="13.75" style="821" customWidth="1"/>
    <col min="6" max="6" width="5" style="821" customWidth="1"/>
    <col min="7" max="7" width="11" style="821"/>
    <col min="8" max="8" width="5" style="821" customWidth="1"/>
    <col min="9" max="9" width="11" style="821"/>
    <col min="10" max="10" width="5" style="821" customWidth="1"/>
    <col min="11" max="256" width="11" style="821"/>
    <col min="257" max="257" width="31.25" style="821" customWidth="1"/>
    <col min="258" max="258" width="5" style="821" customWidth="1"/>
    <col min="259" max="259" width="13.75" style="821" customWidth="1"/>
    <col min="260" max="260" width="5" style="821" customWidth="1"/>
    <col min="261" max="261" width="13.75" style="821" customWidth="1"/>
    <col min="262" max="262" width="5" style="821" customWidth="1"/>
    <col min="263" max="263" width="11" style="821"/>
    <col min="264" max="264" width="5" style="821" customWidth="1"/>
    <col min="265" max="265" width="11" style="821"/>
    <col min="266" max="266" width="5" style="821" customWidth="1"/>
    <col min="267" max="512" width="11" style="821"/>
    <col min="513" max="513" width="31.25" style="821" customWidth="1"/>
    <col min="514" max="514" width="5" style="821" customWidth="1"/>
    <col min="515" max="515" width="13.75" style="821" customWidth="1"/>
    <col min="516" max="516" width="5" style="821" customWidth="1"/>
    <col min="517" max="517" width="13.75" style="821" customWidth="1"/>
    <col min="518" max="518" width="5" style="821" customWidth="1"/>
    <col min="519" max="519" width="11" style="821"/>
    <col min="520" max="520" width="5" style="821" customWidth="1"/>
    <col min="521" max="521" width="11" style="821"/>
    <col min="522" max="522" width="5" style="821" customWidth="1"/>
    <col min="523" max="768" width="11" style="821"/>
    <col min="769" max="769" width="31.25" style="821" customWidth="1"/>
    <col min="770" max="770" width="5" style="821" customWidth="1"/>
    <col min="771" max="771" width="13.75" style="821" customWidth="1"/>
    <col min="772" max="772" width="5" style="821" customWidth="1"/>
    <col min="773" max="773" width="13.75" style="821" customWidth="1"/>
    <col min="774" max="774" width="5" style="821" customWidth="1"/>
    <col min="775" max="775" width="11" style="821"/>
    <col min="776" max="776" width="5" style="821" customWidth="1"/>
    <col min="777" max="777" width="11" style="821"/>
    <col min="778" max="778" width="5" style="821" customWidth="1"/>
    <col min="779" max="1024" width="11" style="821"/>
    <col min="1025" max="1025" width="31.25" style="821" customWidth="1"/>
    <col min="1026" max="1026" width="5" style="821" customWidth="1"/>
    <col min="1027" max="1027" width="13.75" style="821" customWidth="1"/>
    <col min="1028" max="1028" width="5" style="821" customWidth="1"/>
    <col min="1029" max="1029" width="13.75" style="821" customWidth="1"/>
    <col min="1030" max="1030" width="5" style="821" customWidth="1"/>
    <col min="1031" max="1031" width="11" style="821"/>
    <col min="1032" max="1032" width="5" style="821" customWidth="1"/>
    <col min="1033" max="1033" width="11" style="821"/>
    <col min="1034" max="1034" width="5" style="821" customWidth="1"/>
    <col min="1035" max="1280" width="11" style="821"/>
    <col min="1281" max="1281" width="31.25" style="821" customWidth="1"/>
    <col min="1282" max="1282" width="5" style="821" customWidth="1"/>
    <col min="1283" max="1283" width="13.75" style="821" customWidth="1"/>
    <col min="1284" max="1284" width="5" style="821" customWidth="1"/>
    <col min="1285" max="1285" width="13.75" style="821" customWidth="1"/>
    <col min="1286" max="1286" width="5" style="821" customWidth="1"/>
    <col min="1287" max="1287" width="11" style="821"/>
    <col min="1288" max="1288" width="5" style="821" customWidth="1"/>
    <col min="1289" max="1289" width="11" style="821"/>
    <col min="1290" max="1290" width="5" style="821" customWidth="1"/>
    <col min="1291" max="1536" width="11" style="821"/>
    <col min="1537" max="1537" width="31.25" style="821" customWidth="1"/>
    <col min="1538" max="1538" width="5" style="821" customWidth="1"/>
    <col min="1539" max="1539" width="13.75" style="821" customWidth="1"/>
    <col min="1540" max="1540" width="5" style="821" customWidth="1"/>
    <col min="1541" max="1541" width="13.75" style="821" customWidth="1"/>
    <col min="1542" max="1542" width="5" style="821" customWidth="1"/>
    <col min="1543" max="1543" width="11" style="821"/>
    <col min="1544" max="1544" width="5" style="821" customWidth="1"/>
    <col min="1545" max="1545" width="11" style="821"/>
    <col min="1546" max="1546" width="5" style="821" customWidth="1"/>
    <col min="1547" max="1792" width="11" style="821"/>
    <col min="1793" max="1793" width="31.25" style="821" customWidth="1"/>
    <col min="1794" max="1794" width="5" style="821" customWidth="1"/>
    <col min="1795" max="1795" width="13.75" style="821" customWidth="1"/>
    <col min="1796" max="1796" width="5" style="821" customWidth="1"/>
    <col min="1797" max="1797" width="13.75" style="821" customWidth="1"/>
    <col min="1798" max="1798" width="5" style="821" customWidth="1"/>
    <col min="1799" max="1799" width="11" style="821"/>
    <col min="1800" max="1800" width="5" style="821" customWidth="1"/>
    <col min="1801" max="1801" width="11" style="821"/>
    <col min="1802" max="1802" width="5" style="821" customWidth="1"/>
    <col min="1803" max="2048" width="11" style="821"/>
    <col min="2049" max="2049" width="31.25" style="821" customWidth="1"/>
    <col min="2050" max="2050" width="5" style="821" customWidth="1"/>
    <col min="2051" max="2051" width="13.75" style="821" customWidth="1"/>
    <col min="2052" max="2052" width="5" style="821" customWidth="1"/>
    <col min="2053" max="2053" width="13.75" style="821" customWidth="1"/>
    <col min="2054" max="2054" width="5" style="821" customWidth="1"/>
    <col min="2055" max="2055" width="11" style="821"/>
    <col min="2056" max="2056" width="5" style="821" customWidth="1"/>
    <col min="2057" max="2057" width="11" style="821"/>
    <col min="2058" max="2058" width="5" style="821" customWidth="1"/>
    <col min="2059" max="2304" width="11" style="821"/>
    <col min="2305" max="2305" width="31.25" style="821" customWidth="1"/>
    <col min="2306" max="2306" width="5" style="821" customWidth="1"/>
    <col min="2307" max="2307" width="13.75" style="821" customWidth="1"/>
    <col min="2308" max="2308" width="5" style="821" customWidth="1"/>
    <col min="2309" max="2309" width="13.75" style="821" customWidth="1"/>
    <col min="2310" max="2310" width="5" style="821" customWidth="1"/>
    <col min="2311" max="2311" width="11" style="821"/>
    <col min="2312" max="2312" width="5" style="821" customWidth="1"/>
    <col min="2313" max="2313" width="11" style="821"/>
    <col min="2314" max="2314" width="5" style="821" customWidth="1"/>
    <col min="2315" max="2560" width="11" style="821"/>
    <col min="2561" max="2561" width="31.25" style="821" customWidth="1"/>
    <col min="2562" max="2562" width="5" style="821" customWidth="1"/>
    <col min="2563" max="2563" width="13.75" style="821" customWidth="1"/>
    <col min="2564" max="2564" width="5" style="821" customWidth="1"/>
    <col min="2565" max="2565" width="13.75" style="821" customWidth="1"/>
    <col min="2566" max="2566" width="5" style="821" customWidth="1"/>
    <col min="2567" max="2567" width="11" style="821"/>
    <col min="2568" max="2568" width="5" style="821" customWidth="1"/>
    <col min="2569" max="2569" width="11" style="821"/>
    <col min="2570" max="2570" width="5" style="821" customWidth="1"/>
    <col min="2571" max="2816" width="11" style="821"/>
    <col min="2817" max="2817" width="31.25" style="821" customWidth="1"/>
    <col min="2818" max="2818" width="5" style="821" customWidth="1"/>
    <col min="2819" max="2819" width="13.75" style="821" customWidth="1"/>
    <col min="2820" max="2820" width="5" style="821" customWidth="1"/>
    <col min="2821" max="2821" width="13.75" style="821" customWidth="1"/>
    <col min="2822" max="2822" width="5" style="821" customWidth="1"/>
    <col min="2823" max="2823" width="11" style="821"/>
    <col min="2824" max="2824" width="5" style="821" customWidth="1"/>
    <col min="2825" max="2825" width="11" style="821"/>
    <col min="2826" max="2826" width="5" style="821" customWidth="1"/>
    <col min="2827" max="3072" width="11" style="821"/>
    <col min="3073" max="3073" width="31.25" style="821" customWidth="1"/>
    <col min="3074" max="3074" width="5" style="821" customWidth="1"/>
    <col min="3075" max="3075" width="13.75" style="821" customWidth="1"/>
    <col min="3076" max="3076" width="5" style="821" customWidth="1"/>
    <col min="3077" max="3077" width="13.75" style="821" customWidth="1"/>
    <col min="3078" max="3078" width="5" style="821" customWidth="1"/>
    <col min="3079" max="3079" width="11" style="821"/>
    <col min="3080" max="3080" width="5" style="821" customWidth="1"/>
    <col min="3081" max="3081" width="11" style="821"/>
    <col min="3082" max="3082" width="5" style="821" customWidth="1"/>
    <col min="3083" max="3328" width="11" style="821"/>
    <col min="3329" max="3329" width="31.25" style="821" customWidth="1"/>
    <col min="3330" max="3330" width="5" style="821" customWidth="1"/>
    <col min="3331" max="3331" width="13.75" style="821" customWidth="1"/>
    <col min="3332" max="3332" width="5" style="821" customWidth="1"/>
    <col min="3333" max="3333" width="13.75" style="821" customWidth="1"/>
    <col min="3334" max="3334" width="5" style="821" customWidth="1"/>
    <col min="3335" max="3335" width="11" style="821"/>
    <col min="3336" max="3336" width="5" style="821" customWidth="1"/>
    <col min="3337" max="3337" width="11" style="821"/>
    <col min="3338" max="3338" width="5" style="821" customWidth="1"/>
    <col min="3339" max="3584" width="11" style="821"/>
    <col min="3585" max="3585" width="31.25" style="821" customWidth="1"/>
    <col min="3586" max="3586" width="5" style="821" customWidth="1"/>
    <col min="3587" max="3587" width="13.75" style="821" customWidth="1"/>
    <col min="3588" max="3588" width="5" style="821" customWidth="1"/>
    <col min="3589" max="3589" width="13.75" style="821" customWidth="1"/>
    <col min="3590" max="3590" width="5" style="821" customWidth="1"/>
    <col min="3591" max="3591" width="11" style="821"/>
    <col min="3592" max="3592" width="5" style="821" customWidth="1"/>
    <col min="3593" max="3593" width="11" style="821"/>
    <col min="3594" max="3594" width="5" style="821" customWidth="1"/>
    <col min="3595" max="3840" width="11" style="821"/>
    <col min="3841" max="3841" width="31.25" style="821" customWidth="1"/>
    <col min="3842" max="3842" width="5" style="821" customWidth="1"/>
    <col min="3843" max="3843" width="13.75" style="821" customWidth="1"/>
    <col min="3844" max="3844" width="5" style="821" customWidth="1"/>
    <col min="3845" max="3845" width="13.75" style="821" customWidth="1"/>
    <col min="3846" max="3846" width="5" style="821" customWidth="1"/>
    <col min="3847" max="3847" width="11" style="821"/>
    <col min="3848" max="3848" width="5" style="821" customWidth="1"/>
    <col min="3849" max="3849" width="11" style="821"/>
    <col min="3850" max="3850" width="5" style="821" customWidth="1"/>
    <col min="3851" max="4096" width="11" style="821"/>
    <col min="4097" max="4097" width="31.25" style="821" customWidth="1"/>
    <col min="4098" max="4098" width="5" style="821" customWidth="1"/>
    <col min="4099" max="4099" width="13.75" style="821" customWidth="1"/>
    <col min="4100" max="4100" width="5" style="821" customWidth="1"/>
    <col min="4101" max="4101" width="13.75" style="821" customWidth="1"/>
    <col min="4102" max="4102" width="5" style="821" customWidth="1"/>
    <col min="4103" max="4103" width="11" style="821"/>
    <col min="4104" max="4104" width="5" style="821" customWidth="1"/>
    <col min="4105" max="4105" width="11" style="821"/>
    <col min="4106" max="4106" width="5" style="821" customWidth="1"/>
    <col min="4107" max="4352" width="11" style="821"/>
    <col min="4353" max="4353" width="31.25" style="821" customWidth="1"/>
    <col min="4354" max="4354" width="5" style="821" customWidth="1"/>
    <col min="4355" max="4355" width="13.75" style="821" customWidth="1"/>
    <col min="4356" max="4356" width="5" style="821" customWidth="1"/>
    <col min="4357" max="4357" width="13.75" style="821" customWidth="1"/>
    <col min="4358" max="4358" width="5" style="821" customWidth="1"/>
    <col min="4359" max="4359" width="11" style="821"/>
    <col min="4360" max="4360" width="5" style="821" customWidth="1"/>
    <col min="4361" max="4361" width="11" style="821"/>
    <col min="4362" max="4362" width="5" style="821" customWidth="1"/>
    <col min="4363" max="4608" width="11" style="821"/>
    <col min="4609" max="4609" width="31.25" style="821" customWidth="1"/>
    <col min="4610" max="4610" width="5" style="821" customWidth="1"/>
    <col min="4611" max="4611" width="13.75" style="821" customWidth="1"/>
    <col min="4612" max="4612" width="5" style="821" customWidth="1"/>
    <col min="4613" max="4613" width="13.75" style="821" customWidth="1"/>
    <col min="4614" max="4614" width="5" style="821" customWidth="1"/>
    <col min="4615" max="4615" width="11" style="821"/>
    <col min="4616" max="4616" width="5" style="821" customWidth="1"/>
    <col min="4617" max="4617" width="11" style="821"/>
    <col min="4618" max="4618" width="5" style="821" customWidth="1"/>
    <col min="4619" max="4864" width="11" style="821"/>
    <col min="4865" max="4865" width="31.25" style="821" customWidth="1"/>
    <col min="4866" max="4866" width="5" style="821" customWidth="1"/>
    <col min="4867" max="4867" width="13.75" style="821" customWidth="1"/>
    <col min="4868" max="4868" width="5" style="821" customWidth="1"/>
    <col min="4869" max="4869" width="13.75" style="821" customWidth="1"/>
    <col min="4870" max="4870" width="5" style="821" customWidth="1"/>
    <col min="4871" max="4871" width="11" style="821"/>
    <col min="4872" max="4872" width="5" style="821" customWidth="1"/>
    <col min="4873" max="4873" width="11" style="821"/>
    <col min="4874" max="4874" width="5" style="821" customWidth="1"/>
    <col min="4875" max="5120" width="11" style="821"/>
    <col min="5121" max="5121" width="31.25" style="821" customWidth="1"/>
    <col min="5122" max="5122" width="5" style="821" customWidth="1"/>
    <col min="5123" max="5123" width="13.75" style="821" customWidth="1"/>
    <col min="5124" max="5124" width="5" style="821" customWidth="1"/>
    <col min="5125" max="5125" width="13.75" style="821" customWidth="1"/>
    <col min="5126" max="5126" width="5" style="821" customWidth="1"/>
    <col min="5127" max="5127" width="11" style="821"/>
    <col min="5128" max="5128" width="5" style="821" customWidth="1"/>
    <col min="5129" max="5129" width="11" style="821"/>
    <col min="5130" max="5130" width="5" style="821" customWidth="1"/>
    <col min="5131" max="5376" width="11" style="821"/>
    <col min="5377" max="5377" width="31.25" style="821" customWidth="1"/>
    <col min="5378" max="5378" width="5" style="821" customWidth="1"/>
    <col min="5379" max="5379" width="13.75" style="821" customWidth="1"/>
    <col min="5380" max="5380" width="5" style="821" customWidth="1"/>
    <col min="5381" max="5381" width="13.75" style="821" customWidth="1"/>
    <col min="5382" max="5382" width="5" style="821" customWidth="1"/>
    <col min="5383" max="5383" width="11" style="821"/>
    <col min="5384" max="5384" width="5" style="821" customWidth="1"/>
    <col min="5385" max="5385" width="11" style="821"/>
    <col min="5386" max="5386" width="5" style="821" customWidth="1"/>
    <col min="5387" max="5632" width="11" style="821"/>
    <col min="5633" max="5633" width="31.25" style="821" customWidth="1"/>
    <col min="5634" max="5634" width="5" style="821" customWidth="1"/>
    <col min="5635" max="5635" width="13.75" style="821" customWidth="1"/>
    <col min="5636" max="5636" width="5" style="821" customWidth="1"/>
    <col min="5637" max="5637" width="13.75" style="821" customWidth="1"/>
    <col min="5638" max="5638" width="5" style="821" customWidth="1"/>
    <col min="5639" max="5639" width="11" style="821"/>
    <col min="5640" max="5640" width="5" style="821" customWidth="1"/>
    <col min="5641" max="5641" width="11" style="821"/>
    <col min="5642" max="5642" width="5" style="821" customWidth="1"/>
    <col min="5643" max="5888" width="11" style="821"/>
    <col min="5889" max="5889" width="31.25" style="821" customWidth="1"/>
    <col min="5890" max="5890" width="5" style="821" customWidth="1"/>
    <col min="5891" max="5891" width="13.75" style="821" customWidth="1"/>
    <col min="5892" max="5892" width="5" style="821" customWidth="1"/>
    <col min="5893" max="5893" width="13.75" style="821" customWidth="1"/>
    <col min="5894" max="5894" width="5" style="821" customWidth="1"/>
    <col min="5895" max="5895" width="11" style="821"/>
    <col min="5896" max="5896" width="5" style="821" customWidth="1"/>
    <col min="5897" max="5897" width="11" style="821"/>
    <col min="5898" max="5898" width="5" style="821" customWidth="1"/>
    <col min="5899" max="6144" width="11" style="821"/>
    <col min="6145" max="6145" width="31.25" style="821" customWidth="1"/>
    <col min="6146" max="6146" width="5" style="821" customWidth="1"/>
    <col min="6147" max="6147" width="13.75" style="821" customWidth="1"/>
    <col min="6148" max="6148" width="5" style="821" customWidth="1"/>
    <col min="6149" max="6149" width="13.75" style="821" customWidth="1"/>
    <col min="6150" max="6150" width="5" style="821" customWidth="1"/>
    <col min="6151" max="6151" width="11" style="821"/>
    <col min="6152" max="6152" width="5" style="821" customWidth="1"/>
    <col min="6153" max="6153" width="11" style="821"/>
    <col min="6154" max="6154" width="5" style="821" customWidth="1"/>
    <col min="6155" max="6400" width="11" style="821"/>
    <col min="6401" max="6401" width="31.25" style="821" customWidth="1"/>
    <col min="6402" max="6402" width="5" style="821" customWidth="1"/>
    <col min="6403" max="6403" width="13.75" style="821" customWidth="1"/>
    <col min="6404" max="6404" width="5" style="821" customWidth="1"/>
    <col min="6405" max="6405" width="13.75" style="821" customWidth="1"/>
    <col min="6406" max="6406" width="5" style="821" customWidth="1"/>
    <col min="6407" max="6407" width="11" style="821"/>
    <col min="6408" max="6408" width="5" style="821" customWidth="1"/>
    <col min="6409" max="6409" width="11" style="821"/>
    <col min="6410" max="6410" width="5" style="821" customWidth="1"/>
    <col min="6411" max="6656" width="11" style="821"/>
    <col min="6657" max="6657" width="31.25" style="821" customWidth="1"/>
    <col min="6658" max="6658" width="5" style="821" customWidth="1"/>
    <col min="6659" max="6659" width="13.75" style="821" customWidth="1"/>
    <col min="6660" max="6660" width="5" style="821" customWidth="1"/>
    <col min="6661" max="6661" width="13.75" style="821" customWidth="1"/>
    <col min="6662" max="6662" width="5" style="821" customWidth="1"/>
    <col min="6663" max="6663" width="11" style="821"/>
    <col min="6664" max="6664" width="5" style="821" customWidth="1"/>
    <col min="6665" max="6665" width="11" style="821"/>
    <col min="6666" max="6666" width="5" style="821" customWidth="1"/>
    <col min="6667" max="6912" width="11" style="821"/>
    <col min="6913" max="6913" width="31.25" style="821" customWidth="1"/>
    <col min="6914" max="6914" width="5" style="821" customWidth="1"/>
    <col min="6915" max="6915" width="13.75" style="821" customWidth="1"/>
    <col min="6916" max="6916" width="5" style="821" customWidth="1"/>
    <col min="6917" max="6917" width="13.75" style="821" customWidth="1"/>
    <col min="6918" max="6918" width="5" style="821" customWidth="1"/>
    <col min="6919" max="6919" width="11" style="821"/>
    <col min="6920" max="6920" width="5" style="821" customWidth="1"/>
    <col min="6921" max="6921" width="11" style="821"/>
    <col min="6922" max="6922" width="5" style="821" customWidth="1"/>
    <col min="6923" max="7168" width="11" style="821"/>
    <col min="7169" max="7169" width="31.25" style="821" customWidth="1"/>
    <col min="7170" max="7170" width="5" style="821" customWidth="1"/>
    <col min="7171" max="7171" width="13.75" style="821" customWidth="1"/>
    <col min="7172" max="7172" width="5" style="821" customWidth="1"/>
    <col min="7173" max="7173" width="13.75" style="821" customWidth="1"/>
    <col min="7174" max="7174" width="5" style="821" customWidth="1"/>
    <col min="7175" max="7175" width="11" style="821"/>
    <col min="7176" max="7176" width="5" style="821" customWidth="1"/>
    <col min="7177" max="7177" width="11" style="821"/>
    <col min="7178" max="7178" width="5" style="821" customWidth="1"/>
    <col min="7179" max="7424" width="11" style="821"/>
    <col min="7425" max="7425" width="31.25" style="821" customWidth="1"/>
    <col min="7426" max="7426" width="5" style="821" customWidth="1"/>
    <col min="7427" max="7427" width="13.75" style="821" customWidth="1"/>
    <col min="7428" max="7428" width="5" style="821" customWidth="1"/>
    <col min="7429" max="7429" width="13.75" style="821" customWidth="1"/>
    <col min="7430" max="7430" width="5" style="821" customWidth="1"/>
    <col min="7431" max="7431" width="11" style="821"/>
    <col min="7432" max="7432" width="5" style="821" customWidth="1"/>
    <col min="7433" max="7433" width="11" style="821"/>
    <col min="7434" max="7434" width="5" style="821" customWidth="1"/>
    <col min="7435" max="7680" width="11" style="821"/>
    <col min="7681" max="7681" width="31.25" style="821" customWidth="1"/>
    <col min="7682" max="7682" width="5" style="821" customWidth="1"/>
    <col min="7683" max="7683" width="13.75" style="821" customWidth="1"/>
    <col min="7684" max="7684" width="5" style="821" customWidth="1"/>
    <col min="7685" max="7685" width="13.75" style="821" customWidth="1"/>
    <col min="7686" max="7686" width="5" style="821" customWidth="1"/>
    <col min="7687" max="7687" width="11" style="821"/>
    <col min="7688" max="7688" width="5" style="821" customWidth="1"/>
    <col min="7689" max="7689" width="11" style="821"/>
    <col min="7690" max="7690" width="5" style="821" customWidth="1"/>
    <col min="7691" max="7936" width="11" style="821"/>
    <col min="7937" max="7937" width="31.25" style="821" customWidth="1"/>
    <col min="7938" max="7938" width="5" style="821" customWidth="1"/>
    <col min="7939" max="7939" width="13.75" style="821" customWidth="1"/>
    <col min="7940" max="7940" width="5" style="821" customWidth="1"/>
    <col min="7941" max="7941" width="13.75" style="821" customWidth="1"/>
    <col min="7942" max="7942" width="5" style="821" customWidth="1"/>
    <col min="7943" max="7943" width="11" style="821"/>
    <col min="7944" max="7944" width="5" style="821" customWidth="1"/>
    <col min="7945" max="7945" width="11" style="821"/>
    <col min="7946" max="7946" width="5" style="821" customWidth="1"/>
    <col min="7947" max="8192" width="11" style="821"/>
    <col min="8193" max="8193" width="31.25" style="821" customWidth="1"/>
    <col min="8194" max="8194" width="5" style="821" customWidth="1"/>
    <col min="8195" max="8195" width="13.75" style="821" customWidth="1"/>
    <col min="8196" max="8196" width="5" style="821" customWidth="1"/>
    <col min="8197" max="8197" width="13.75" style="821" customWidth="1"/>
    <col min="8198" max="8198" width="5" style="821" customWidth="1"/>
    <col min="8199" max="8199" width="11" style="821"/>
    <col min="8200" max="8200" width="5" style="821" customWidth="1"/>
    <col min="8201" max="8201" width="11" style="821"/>
    <col min="8202" max="8202" width="5" style="821" customWidth="1"/>
    <col min="8203" max="8448" width="11" style="821"/>
    <col min="8449" max="8449" width="31.25" style="821" customWidth="1"/>
    <col min="8450" max="8450" width="5" style="821" customWidth="1"/>
    <col min="8451" max="8451" width="13.75" style="821" customWidth="1"/>
    <col min="8452" max="8452" width="5" style="821" customWidth="1"/>
    <col min="8453" max="8453" width="13.75" style="821" customWidth="1"/>
    <col min="8454" max="8454" width="5" style="821" customWidth="1"/>
    <col min="8455" max="8455" width="11" style="821"/>
    <col min="8456" max="8456" width="5" style="821" customWidth="1"/>
    <col min="8457" max="8457" width="11" style="821"/>
    <col min="8458" max="8458" width="5" style="821" customWidth="1"/>
    <col min="8459" max="8704" width="11" style="821"/>
    <col min="8705" max="8705" width="31.25" style="821" customWidth="1"/>
    <col min="8706" max="8706" width="5" style="821" customWidth="1"/>
    <col min="8707" max="8707" width="13.75" style="821" customWidth="1"/>
    <col min="8708" max="8708" width="5" style="821" customWidth="1"/>
    <col min="8709" max="8709" width="13.75" style="821" customWidth="1"/>
    <col min="8710" max="8710" width="5" style="821" customWidth="1"/>
    <col min="8711" max="8711" width="11" style="821"/>
    <col min="8712" max="8712" width="5" style="821" customWidth="1"/>
    <col min="8713" max="8713" width="11" style="821"/>
    <col min="8714" max="8714" width="5" style="821" customWidth="1"/>
    <col min="8715" max="8960" width="11" style="821"/>
    <col min="8961" max="8961" width="31.25" style="821" customWidth="1"/>
    <col min="8962" max="8962" width="5" style="821" customWidth="1"/>
    <col min="8963" max="8963" width="13.75" style="821" customWidth="1"/>
    <col min="8964" max="8964" width="5" style="821" customWidth="1"/>
    <col min="8965" max="8965" width="13.75" style="821" customWidth="1"/>
    <col min="8966" max="8966" width="5" style="821" customWidth="1"/>
    <col min="8967" max="8967" width="11" style="821"/>
    <col min="8968" max="8968" width="5" style="821" customWidth="1"/>
    <col min="8969" max="8969" width="11" style="821"/>
    <col min="8970" max="8970" width="5" style="821" customWidth="1"/>
    <col min="8971" max="9216" width="11" style="821"/>
    <col min="9217" max="9217" width="31.25" style="821" customWidth="1"/>
    <col min="9218" max="9218" width="5" style="821" customWidth="1"/>
    <col min="9219" max="9219" width="13.75" style="821" customWidth="1"/>
    <col min="9220" max="9220" width="5" style="821" customWidth="1"/>
    <col min="9221" max="9221" width="13.75" style="821" customWidth="1"/>
    <col min="9222" max="9222" width="5" style="821" customWidth="1"/>
    <col min="9223" max="9223" width="11" style="821"/>
    <col min="9224" max="9224" width="5" style="821" customWidth="1"/>
    <col min="9225" max="9225" width="11" style="821"/>
    <col min="9226" max="9226" width="5" style="821" customWidth="1"/>
    <col min="9227" max="9472" width="11" style="821"/>
    <col min="9473" max="9473" width="31.25" style="821" customWidth="1"/>
    <col min="9474" max="9474" width="5" style="821" customWidth="1"/>
    <col min="9475" max="9475" width="13.75" style="821" customWidth="1"/>
    <col min="9476" max="9476" width="5" style="821" customWidth="1"/>
    <col min="9477" max="9477" width="13.75" style="821" customWidth="1"/>
    <col min="9478" max="9478" width="5" style="821" customWidth="1"/>
    <col min="9479" max="9479" width="11" style="821"/>
    <col min="9480" max="9480" width="5" style="821" customWidth="1"/>
    <col min="9481" max="9481" width="11" style="821"/>
    <col min="9482" max="9482" width="5" style="821" customWidth="1"/>
    <col min="9483" max="9728" width="11" style="821"/>
    <col min="9729" max="9729" width="31.25" style="821" customWidth="1"/>
    <col min="9730" max="9730" width="5" style="821" customWidth="1"/>
    <col min="9731" max="9731" width="13.75" style="821" customWidth="1"/>
    <col min="9732" max="9732" width="5" style="821" customWidth="1"/>
    <col min="9733" max="9733" width="13.75" style="821" customWidth="1"/>
    <col min="9734" max="9734" width="5" style="821" customWidth="1"/>
    <col min="9735" max="9735" width="11" style="821"/>
    <col min="9736" max="9736" width="5" style="821" customWidth="1"/>
    <col min="9737" max="9737" width="11" style="821"/>
    <col min="9738" max="9738" width="5" style="821" customWidth="1"/>
    <col min="9739" max="9984" width="11" style="821"/>
    <col min="9985" max="9985" width="31.25" style="821" customWidth="1"/>
    <col min="9986" max="9986" width="5" style="821" customWidth="1"/>
    <col min="9987" max="9987" width="13.75" style="821" customWidth="1"/>
    <col min="9988" max="9988" width="5" style="821" customWidth="1"/>
    <col min="9989" max="9989" width="13.75" style="821" customWidth="1"/>
    <col min="9990" max="9990" width="5" style="821" customWidth="1"/>
    <col min="9991" max="9991" width="11" style="821"/>
    <col min="9992" max="9992" width="5" style="821" customWidth="1"/>
    <col min="9993" max="9993" width="11" style="821"/>
    <col min="9994" max="9994" width="5" style="821" customWidth="1"/>
    <col min="9995" max="10240" width="11" style="821"/>
    <col min="10241" max="10241" width="31.25" style="821" customWidth="1"/>
    <col min="10242" max="10242" width="5" style="821" customWidth="1"/>
    <col min="10243" max="10243" width="13.75" style="821" customWidth="1"/>
    <col min="10244" max="10244" width="5" style="821" customWidth="1"/>
    <col min="10245" max="10245" width="13.75" style="821" customWidth="1"/>
    <col min="10246" max="10246" width="5" style="821" customWidth="1"/>
    <col min="10247" max="10247" width="11" style="821"/>
    <col min="10248" max="10248" width="5" style="821" customWidth="1"/>
    <col min="10249" max="10249" width="11" style="821"/>
    <col min="10250" max="10250" width="5" style="821" customWidth="1"/>
    <col min="10251" max="10496" width="11" style="821"/>
    <col min="10497" max="10497" width="31.25" style="821" customWidth="1"/>
    <col min="10498" max="10498" width="5" style="821" customWidth="1"/>
    <col min="10499" max="10499" width="13.75" style="821" customWidth="1"/>
    <col min="10500" max="10500" width="5" style="821" customWidth="1"/>
    <col min="10501" max="10501" width="13.75" style="821" customWidth="1"/>
    <col min="10502" max="10502" width="5" style="821" customWidth="1"/>
    <col min="10503" max="10503" width="11" style="821"/>
    <col min="10504" max="10504" width="5" style="821" customWidth="1"/>
    <col min="10505" max="10505" width="11" style="821"/>
    <col min="10506" max="10506" width="5" style="821" customWidth="1"/>
    <col min="10507" max="10752" width="11" style="821"/>
    <col min="10753" max="10753" width="31.25" style="821" customWidth="1"/>
    <col min="10754" max="10754" width="5" style="821" customWidth="1"/>
    <col min="10755" max="10755" width="13.75" style="821" customWidth="1"/>
    <col min="10756" max="10756" width="5" style="821" customWidth="1"/>
    <col min="10757" max="10757" width="13.75" style="821" customWidth="1"/>
    <col min="10758" max="10758" width="5" style="821" customWidth="1"/>
    <col min="10759" max="10759" width="11" style="821"/>
    <col min="10760" max="10760" width="5" style="821" customWidth="1"/>
    <col min="10761" max="10761" width="11" style="821"/>
    <col min="10762" max="10762" width="5" style="821" customWidth="1"/>
    <col min="10763" max="11008" width="11" style="821"/>
    <col min="11009" max="11009" width="31.25" style="821" customWidth="1"/>
    <col min="11010" max="11010" width="5" style="821" customWidth="1"/>
    <col min="11011" max="11011" width="13.75" style="821" customWidth="1"/>
    <col min="11012" max="11012" width="5" style="821" customWidth="1"/>
    <col min="11013" max="11013" width="13.75" style="821" customWidth="1"/>
    <col min="11014" max="11014" width="5" style="821" customWidth="1"/>
    <col min="11015" max="11015" width="11" style="821"/>
    <col min="11016" max="11016" width="5" style="821" customWidth="1"/>
    <col min="11017" max="11017" width="11" style="821"/>
    <col min="11018" max="11018" width="5" style="821" customWidth="1"/>
    <col min="11019" max="11264" width="11" style="821"/>
    <col min="11265" max="11265" width="31.25" style="821" customWidth="1"/>
    <col min="11266" max="11266" width="5" style="821" customWidth="1"/>
    <col min="11267" max="11267" width="13.75" style="821" customWidth="1"/>
    <col min="11268" max="11268" width="5" style="821" customWidth="1"/>
    <col min="11269" max="11269" width="13.75" style="821" customWidth="1"/>
    <col min="11270" max="11270" width="5" style="821" customWidth="1"/>
    <col min="11271" max="11271" width="11" style="821"/>
    <col min="11272" max="11272" width="5" style="821" customWidth="1"/>
    <col min="11273" max="11273" width="11" style="821"/>
    <col min="11274" max="11274" width="5" style="821" customWidth="1"/>
    <col min="11275" max="11520" width="11" style="821"/>
    <col min="11521" max="11521" width="31.25" style="821" customWidth="1"/>
    <col min="11522" max="11522" width="5" style="821" customWidth="1"/>
    <col min="11523" max="11523" width="13.75" style="821" customWidth="1"/>
    <col min="11524" max="11524" width="5" style="821" customWidth="1"/>
    <col min="11525" max="11525" width="13.75" style="821" customWidth="1"/>
    <col min="11526" max="11526" width="5" style="821" customWidth="1"/>
    <col min="11527" max="11527" width="11" style="821"/>
    <col min="11528" max="11528" width="5" style="821" customWidth="1"/>
    <col min="11529" max="11529" width="11" style="821"/>
    <col min="11530" max="11530" width="5" style="821" customWidth="1"/>
    <col min="11531" max="11776" width="11" style="821"/>
    <col min="11777" max="11777" width="31.25" style="821" customWidth="1"/>
    <col min="11778" max="11778" width="5" style="821" customWidth="1"/>
    <col min="11779" max="11779" width="13.75" style="821" customWidth="1"/>
    <col min="11780" max="11780" width="5" style="821" customWidth="1"/>
    <col min="11781" max="11781" width="13.75" style="821" customWidth="1"/>
    <col min="11782" max="11782" width="5" style="821" customWidth="1"/>
    <col min="11783" max="11783" width="11" style="821"/>
    <col min="11784" max="11784" width="5" style="821" customWidth="1"/>
    <col min="11785" max="11785" width="11" style="821"/>
    <col min="11786" max="11786" width="5" style="821" customWidth="1"/>
    <col min="11787" max="12032" width="11" style="821"/>
    <col min="12033" max="12033" width="31.25" style="821" customWidth="1"/>
    <col min="12034" max="12034" width="5" style="821" customWidth="1"/>
    <col min="12035" max="12035" width="13.75" style="821" customWidth="1"/>
    <col min="12036" max="12036" width="5" style="821" customWidth="1"/>
    <col min="12037" max="12037" width="13.75" style="821" customWidth="1"/>
    <col min="12038" max="12038" width="5" style="821" customWidth="1"/>
    <col min="12039" max="12039" width="11" style="821"/>
    <col min="12040" max="12040" width="5" style="821" customWidth="1"/>
    <col min="12041" max="12041" width="11" style="821"/>
    <col min="12042" max="12042" width="5" style="821" customWidth="1"/>
    <col min="12043" max="12288" width="11" style="821"/>
    <col min="12289" max="12289" width="31.25" style="821" customWidth="1"/>
    <col min="12290" max="12290" width="5" style="821" customWidth="1"/>
    <col min="12291" max="12291" width="13.75" style="821" customWidth="1"/>
    <col min="12292" max="12292" width="5" style="821" customWidth="1"/>
    <col min="12293" max="12293" width="13.75" style="821" customWidth="1"/>
    <col min="12294" max="12294" width="5" style="821" customWidth="1"/>
    <col min="12295" max="12295" width="11" style="821"/>
    <col min="12296" max="12296" width="5" style="821" customWidth="1"/>
    <col min="12297" max="12297" width="11" style="821"/>
    <col min="12298" max="12298" width="5" style="821" customWidth="1"/>
    <col min="12299" max="12544" width="11" style="821"/>
    <col min="12545" max="12545" width="31.25" style="821" customWidth="1"/>
    <col min="12546" max="12546" width="5" style="821" customWidth="1"/>
    <col min="12547" max="12547" width="13.75" style="821" customWidth="1"/>
    <col min="12548" max="12548" width="5" style="821" customWidth="1"/>
    <col min="12549" max="12549" width="13.75" style="821" customWidth="1"/>
    <col min="12550" max="12550" width="5" style="821" customWidth="1"/>
    <col min="12551" max="12551" width="11" style="821"/>
    <col min="12552" max="12552" width="5" style="821" customWidth="1"/>
    <col min="12553" max="12553" width="11" style="821"/>
    <col min="12554" max="12554" width="5" style="821" customWidth="1"/>
    <col min="12555" max="12800" width="11" style="821"/>
    <col min="12801" max="12801" width="31.25" style="821" customWidth="1"/>
    <col min="12802" max="12802" width="5" style="821" customWidth="1"/>
    <col min="12803" max="12803" width="13.75" style="821" customWidth="1"/>
    <col min="12804" max="12804" width="5" style="821" customWidth="1"/>
    <col min="12805" max="12805" width="13.75" style="821" customWidth="1"/>
    <col min="12806" max="12806" width="5" style="821" customWidth="1"/>
    <col min="12807" max="12807" width="11" style="821"/>
    <col min="12808" max="12808" width="5" style="821" customWidth="1"/>
    <col min="12809" max="12809" width="11" style="821"/>
    <col min="12810" max="12810" width="5" style="821" customWidth="1"/>
    <col min="12811" max="13056" width="11" style="821"/>
    <col min="13057" max="13057" width="31.25" style="821" customWidth="1"/>
    <col min="13058" max="13058" width="5" style="821" customWidth="1"/>
    <col min="13059" max="13059" width="13.75" style="821" customWidth="1"/>
    <col min="13060" max="13060" width="5" style="821" customWidth="1"/>
    <col min="13061" max="13061" width="13.75" style="821" customWidth="1"/>
    <col min="13062" max="13062" width="5" style="821" customWidth="1"/>
    <col min="13063" max="13063" width="11" style="821"/>
    <col min="13064" max="13064" width="5" style="821" customWidth="1"/>
    <col min="13065" max="13065" width="11" style="821"/>
    <col min="13066" max="13066" width="5" style="821" customWidth="1"/>
    <col min="13067" max="13312" width="11" style="821"/>
    <col min="13313" max="13313" width="31.25" style="821" customWidth="1"/>
    <col min="13314" max="13314" width="5" style="821" customWidth="1"/>
    <col min="13315" max="13315" width="13.75" style="821" customWidth="1"/>
    <col min="13316" max="13316" width="5" style="821" customWidth="1"/>
    <col min="13317" max="13317" width="13.75" style="821" customWidth="1"/>
    <col min="13318" max="13318" width="5" style="821" customWidth="1"/>
    <col min="13319" max="13319" width="11" style="821"/>
    <col min="13320" max="13320" width="5" style="821" customWidth="1"/>
    <col min="13321" max="13321" width="11" style="821"/>
    <col min="13322" max="13322" width="5" style="821" customWidth="1"/>
    <col min="13323" max="13568" width="11" style="821"/>
    <col min="13569" max="13569" width="31.25" style="821" customWidth="1"/>
    <col min="13570" max="13570" width="5" style="821" customWidth="1"/>
    <col min="13571" max="13571" width="13.75" style="821" customWidth="1"/>
    <col min="13572" max="13572" width="5" style="821" customWidth="1"/>
    <col min="13573" max="13573" width="13.75" style="821" customWidth="1"/>
    <col min="13574" max="13574" width="5" style="821" customWidth="1"/>
    <col min="13575" max="13575" width="11" style="821"/>
    <col min="13576" max="13576" width="5" style="821" customWidth="1"/>
    <col min="13577" max="13577" width="11" style="821"/>
    <col min="13578" max="13578" width="5" style="821" customWidth="1"/>
    <col min="13579" max="13824" width="11" style="821"/>
    <col min="13825" max="13825" width="31.25" style="821" customWidth="1"/>
    <col min="13826" max="13826" width="5" style="821" customWidth="1"/>
    <col min="13827" max="13827" width="13.75" style="821" customWidth="1"/>
    <col min="13828" max="13828" width="5" style="821" customWidth="1"/>
    <col min="13829" max="13829" width="13.75" style="821" customWidth="1"/>
    <col min="13830" max="13830" width="5" style="821" customWidth="1"/>
    <col min="13831" max="13831" width="11" style="821"/>
    <col min="13832" max="13832" width="5" style="821" customWidth="1"/>
    <col min="13833" max="13833" width="11" style="821"/>
    <col min="13834" max="13834" width="5" style="821" customWidth="1"/>
    <col min="13835" max="14080" width="11" style="821"/>
    <col min="14081" max="14081" width="31.25" style="821" customWidth="1"/>
    <col min="14082" max="14082" width="5" style="821" customWidth="1"/>
    <col min="14083" max="14083" width="13.75" style="821" customWidth="1"/>
    <col min="14084" max="14084" width="5" style="821" customWidth="1"/>
    <col min="14085" max="14085" width="13.75" style="821" customWidth="1"/>
    <col min="14086" max="14086" width="5" style="821" customWidth="1"/>
    <col min="14087" max="14087" width="11" style="821"/>
    <col min="14088" max="14088" width="5" style="821" customWidth="1"/>
    <col min="14089" max="14089" width="11" style="821"/>
    <col min="14090" max="14090" width="5" style="821" customWidth="1"/>
    <col min="14091" max="14336" width="11" style="821"/>
    <col min="14337" max="14337" width="31.25" style="821" customWidth="1"/>
    <col min="14338" max="14338" width="5" style="821" customWidth="1"/>
    <col min="14339" max="14339" width="13.75" style="821" customWidth="1"/>
    <col min="14340" max="14340" width="5" style="821" customWidth="1"/>
    <col min="14341" max="14341" width="13.75" style="821" customWidth="1"/>
    <col min="14342" max="14342" width="5" style="821" customWidth="1"/>
    <col min="14343" max="14343" width="11" style="821"/>
    <col min="14344" max="14344" width="5" style="821" customWidth="1"/>
    <col min="14345" max="14345" width="11" style="821"/>
    <col min="14346" max="14346" width="5" style="821" customWidth="1"/>
    <col min="14347" max="14592" width="11" style="821"/>
    <col min="14593" max="14593" width="31.25" style="821" customWidth="1"/>
    <col min="14594" max="14594" width="5" style="821" customWidth="1"/>
    <col min="14595" max="14595" width="13.75" style="821" customWidth="1"/>
    <col min="14596" max="14596" width="5" style="821" customWidth="1"/>
    <col min="14597" max="14597" width="13.75" style="821" customWidth="1"/>
    <col min="14598" max="14598" width="5" style="821" customWidth="1"/>
    <col min="14599" max="14599" width="11" style="821"/>
    <col min="14600" max="14600" width="5" style="821" customWidth="1"/>
    <col min="14601" max="14601" width="11" style="821"/>
    <col min="14602" max="14602" width="5" style="821" customWidth="1"/>
    <col min="14603" max="14848" width="11" style="821"/>
    <col min="14849" max="14849" width="31.25" style="821" customWidth="1"/>
    <col min="14850" max="14850" width="5" style="821" customWidth="1"/>
    <col min="14851" max="14851" width="13.75" style="821" customWidth="1"/>
    <col min="14852" max="14852" width="5" style="821" customWidth="1"/>
    <col min="14853" max="14853" width="13.75" style="821" customWidth="1"/>
    <col min="14854" max="14854" width="5" style="821" customWidth="1"/>
    <col min="14855" max="14855" width="11" style="821"/>
    <col min="14856" max="14856" width="5" style="821" customWidth="1"/>
    <col min="14857" max="14857" width="11" style="821"/>
    <col min="14858" max="14858" width="5" style="821" customWidth="1"/>
    <col min="14859" max="15104" width="11" style="821"/>
    <col min="15105" max="15105" width="31.25" style="821" customWidth="1"/>
    <col min="15106" max="15106" width="5" style="821" customWidth="1"/>
    <col min="15107" max="15107" width="13.75" style="821" customWidth="1"/>
    <col min="15108" max="15108" width="5" style="821" customWidth="1"/>
    <col min="15109" max="15109" width="13.75" style="821" customWidth="1"/>
    <col min="15110" max="15110" width="5" style="821" customWidth="1"/>
    <col min="15111" max="15111" width="11" style="821"/>
    <col min="15112" max="15112" width="5" style="821" customWidth="1"/>
    <col min="15113" max="15113" width="11" style="821"/>
    <col min="15114" max="15114" width="5" style="821" customWidth="1"/>
    <col min="15115" max="15360" width="11" style="821"/>
    <col min="15361" max="15361" width="31.25" style="821" customWidth="1"/>
    <col min="15362" max="15362" width="5" style="821" customWidth="1"/>
    <col min="15363" max="15363" width="13.75" style="821" customWidth="1"/>
    <col min="15364" max="15364" width="5" style="821" customWidth="1"/>
    <col min="15365" max="15365" width="13.75" style="821" customWidth="1"/>
    <col min="15366" max="15366" width="5" style="821" customWidth="1"/>
    <col min="15367" max="15367" width="11" style="821"/>
    <col min="15368" max="15368" width="5" style="821" customWidth="1"/>
    <col min="15369" max="15369" width="11" style="821"/>
    <col min="15370" max="15370" width="5" style="821" customWidth="1"/>
    <col min="15371" max="15616" width="11" style="821"/>
    <col min="15617" max="15617" width="31.25" style="821" customWidth="1"/>
    <col min="15618" max="15618" width="5" style="821" customWidth="1"/>
    <col min="15619" max="15619" width="13.75" style="821" customWidth="1"/>
    <col min="15620" max="15620" width="5" style="821" customWidth="1"/>
    <col min="15621" max="15621" width="13.75" style="821" customWidth="1"/>
    <col min="15622" max="15622" width="5" style="821" customWidth="1"/>
    <col min="15623" max="15623" width="11" style="821"/>
    <col min="15624" max="15624" width="5" style="821" customWidth="1"/>
    <col min="15625" max="15625" width="11" style="821"/>
    <col min="15626" max="15626" width="5" style="821" customWidth="1"/>
    <col min="15627" max="15872" width="11" style="821"/>
    <col min="15873" max="15873" width="31.25" style="821" customWidth="1"/>
    <col min="15874" max="15874" width="5" style="821" customWidth="1"/>
    <col min="15875" max="15875" width="13.75" style="821" customWidth="1"/>
    <col min="15876" max="15876" width="5" style="821" customWidth="1"/>
    <col min="15877" max="15877" width="13.75" style="821" customWidth="1"/>
    <col min="15878" max="15878" width="5" style="821" customWidth="1"/>
    <col min="15879" max="15879" width="11" style="821"/>
    <col min="15880" max="15880" width="5" style="821" customWidth="1"/>
    <col min="15881" max="15881" width="11" style="821"/>
    <col min="15882" max="15882" width="5" style="821" customWidth="1"/>
    <col min="15883" max="16128" width="11" style="821"/>
    <col min="16129" max="16129" width="31.25" style="821" customWidth="1"/>
    <col min="16130" max="16130" width="5" style="821" customWidth="1"/>
    <col min="16131" max="16131" width="13.75" style="821" customWidth="1"/>
    <col min="16132" max="16132" width="5" style="821" customWidth="1"/>
    <col min="16133" max="16133" width="13.75" style="821" customWidth="1"/>
    <col min="16134" max="16134" width="5" style="821" customWidth="1"/>
    <col min="16135" max="16135" width="11" style="821"/>
    <col min="16136" max="16136" width="5" style="821" customWidth="1"/>
    <col min="16137" max="16137" width="11" style="821"/>
    <col min="16138" max="16138" width="5" style="821" customWidth="1"/>
    <col min="16139" max="16384" width="11" style="821"/>
  </cols>
  <sheetData>
    <row r="1" spans="1:10" ht="18" x14ac:dyDescent="0.2">
      <c r="A1" s="819" t="s">
        <v>1142</v>
      </c>
      <c r="B1" s="819"/>
      <c r="C1" s="820"/>
      <c r="D1" s="820"/>
      <c r="E1" s="820"/>
      <c r="F1" s="820"/>
      <c r="G1" s="820"/>
      <c r="H1" s="820"/>
      <c r="I1" s="822"/>
      <c r="J1" s="1190" t="s">
        <v>1022</v>
      </c>
    </row>
    <row r="2" spans="1:10" ht="18" x14ac:dyDescent="0.2">
      <c r="A2" s="748">
        <v>2014</v>
      </c>
      <c r="B2" s="819"/>
      <c r="C2" s="820"/>
      <c r="D2" s="820"/>
      <c r="E2" s="820"/>
      <c r="F2" s="820"/>
      <c r="G2" s="820"/>
      <c r="H2" s="820"/>
      <c r="I2" s="820"/>
      <c r="J2" s="820"/>
    </row>
    <row r="3" spans="1:10" ht="18" x14ac:dyDescent="0.2">
      <c r="A3" s="822"/>
      <c r="B3" s="822"/>
      <c r="C3" s="820"/>
      <c r="D3" s="820"/>
      <c r="E3" s="820"/>
      <c r="F3" s="820"/>
      <c r="G3" s="820"/>
      <c r="H3" s="820"/>
      <c r="I3" s="820"/>
      <c r="J3" s="820"/>
    </row>
    <row r="4" spans="1:10" s="824" customFormat="1" ht="33" customHeight="1" x14ac:dyDescent="0.2">
      <c r="A4" s="823" t="s">
        <v>805</v>
      </c>
      <c r="B4" s="823"/>
      <c r="C4" s="1671" t="s">
        <v>806</v>
      </c>
      <c r="D4" s="1671"/>
      <c r="E4" s="1671" t="s">
        <v>807</v>
      </c>
      <c r="F4" s="1671"/>
      <c r="G4" s="1671" t="s">
        <v>808</v>
      </c>
      <c r="H4" s="1671"/>
      <c r="I4" s="1671" t="s">
        <v>809</v>
      </c>
      <c r="J4" s="1671"/>
    </row>
    <row r="5" spans="1:10" s="824" customFormat="1" ht="17.100000000000001" customHeight="1" x14ac:dyDescent="0.2">
      <c r="A5" s="825" t="s">
        <v>5</v>
      </c>
      <c r="B5" s="825"/>
      <c r="C5" s="757">
        <f>SUM(C6:C27)</f>
        <v>573921727.95829988</v>
      </c>
      <c r="D5" s="825"/>
      <c r="E5" s="755">
        <f>SUM(E6:F27)</f>
        <v>3665625</v>
      </c>
      <c r="F5" s="827"/>
      <c r="G5" s="826">
        <f>SUM(G6:H27)</f>
        <v>130</v>
      </c>
      <c r="H5" s="828"/>
      <c r="I5" s="755">
        <f>SUM(I6:J27)</f>
        <v>415</v>
      </c>
      <c r="J5" s="826"/>
    </row>
    <row r="6" spans="1:10" s="824" customFormat="1" ht="17.100000000000001" customHeight="1" x14ac:dyDescent="0.25">
      <c r="A6" s="852" t="s">
        <v>810</v>
      </c>
      <c r="B6" s="830"/>
      <c r="C6" s="762">
        <v>61481824.259999998</v>
      </c>
      <c r="D6" s="831"/>
      <c r="E6" s="832">
        <v>17250</v>
      </c>
      <c r="F6" s="833"/>
      <c r="G6" s="853">
        <v>2</v>
      </c>
      <c r="H6" s="834"/>
      <c r="I6" s="853">
        <v>3</v>
      </c>
      <c r="J6" s="834"/>
    </row>
    <row r="7" spans="1:10" s="824" customFormat="1" ht="17.100000000000001" customHeight="1" x14ac:dyDescent="0.25">
      <c r="A7" s="854" t="s">
        <v>811</v>
      </c>
      <c r="B7" s="830"/>
      <c r="C7" s="762">
        <v>41108383.5</v>
      </c>
      <c r="D7" s="831"/>
      <c r="E7" s="832">
        <v>1230686</v>
      </c>
      <c r="F7" s="833"/>
      <c r="G7" s="853">
        <v>4</v>
      </c>
      <c r="H7" s="834"/>
      <c r="I7" s="853">
        <v>4</v>
      </c>
      <c r="J7" s="834"/>
    </row>
    <row r="8" spans="1:10" s="824" customFormat="1" ht="17.100000000000001" customHeight="1" x14ac:dyDescent="0.25">
      <c r="A8" s="854" t="s">
        <v>812</v>
      </c>
      <c r="B8" s="830"/>
      <c r="C8" s="853">
        <v>0</v>
      </c>
      <c r="D8" s="831"/>
      <c r="E8" s="853">
        <v>0</v>
      </c>
      <c r="F8" s="833"/>
      <c r="G8" s="853">
        <v>0</v>
      </c>
      <c r="H8" s="834"/>
      <c r="I8" s="853">
        <v>0</v>
      </c>
      <c r="J8" s="834"/>
    </row>
    <row r="9" spans="1:10" s="824" customFormat="1" ht="17.100000000000001" customHeight="1" x14ac:dyDescent="0.25">
      <c r="A9" s="854" t="s">
        <v>813</v>
      </c>
      <c r="B9" s="830"/>
      <c r="C9" s="762">
        <v>10365685.85</v>
      </c>
      <c r="D9" s="831"/>
      <c r="E9" s="832">
        <v>176658</v>
      </c>
      <c r="F9" s="833"/>
      <c r="G9" s="853">
        <v>8</v>
      </c>
      <c r="H9" s="834"/>
      <c r="I9" s="853">
        <v>9</v>
      </c>
      <c r="J9" s="834"/>
    </row>
    <row r="10" spans="1:10" s="824" customFormat="1" ht="17.100000000000001" customHeight="1" x14ac:dyDescent="0.25">
      <c r="A10" s="854" t="s">
        <v>814</v>
      </c>
      <c r="B10" s="830"/>
      <c r="C10" s="853">
        <v>0</v>
      </c>
      <c r="D10" s="831"/>
      <c r="E10" s="853">
        <v>0</v>
      </c>
      <c r="F10" s="833"/>
      <c r="G10" s="853">
        <v>0</v>
      </c>
      <c r="H10" s="834"/>
      <c r="I10" s="853">
        <v>0</v>
      </c>
      <c r="J10" s="834"/>
    </row>
    <row r="11" spans="1:10" s="824" customFormat="1" ht="17.100000000000001" customHeight="1" x14ac:dyDescent="0.25">
      <c r="A11" s="854" t="s">
        <v>833</v>
      </c>
      <c r="B11" s="830"/>
      <c r="C11" s="762">
        <v>17613947.998300001</v>
      </c>
      <c r="D11" s="831"/>
      <c r="E11" s="832">
        <v>5464</v>
      </c>
      <c r="F11" s="833"/>
      <c r="G11" s="853">
        <v>5</v>
      </c>
      <c r="H11" s="834"/>
      <c r="I11" s="853">
        <v>5</v>
      </c>
      <c r="J11" s="834"/>
    </row>
    <row r="12" spans="1:10" s="824" customFormat="1" ht="17.100000000000001" customHeight="1" x14ac:dyDescent="0.25">
      <c r="A12" s="854" t="s">
        <v>816</v>
      </c>
      <c r="B12" s="830"/>
      <c r="C12" s="762">
        <v>13024068</v>
      </c>
      <c r="D12" s="831"/>
      <c r="E12" s="832">
        <v>852248</v>
      </c>
      <c r="F12" s="833"/>
      <c r="G12" s="853">
        <v>1</v>
      </c>
      <c r="H12" s="834"/>
      <c r="I12" s="853">
        <v>3</v>
      </c>
      <c r="J12" s="834"/>
    </row>
    <row r="13" spans="1:10" s="824" customFormat="1" ht="17.100000000000001" customHeight="1" x14ac:dyDescent="0.25">
      <c r="A13" s="854" t="s">
        <v>817</v>
      </c>
      <c r="B13" s="830"/>
      <c r="C13" s="762">
        <v>82733488.789999992</v>
      </c>
      <c r="D13" s="831"/>
      <c r="E13" s="832">
        <v>68422</v>
      </c>
      <c r="F13" s="833"/>
      <c r="G13" s="853">
        <v>3</v>
      </c>
      <c r="H13" s="834"/>
      <c r="I13" s="853">
        <v>3</v>
      </c>
      <c r="J13" s="834"/>
    </row>
    <row r="14" spans="1:10" s="824" customFormat="1" ht="17.100000000000001" customHeight="1" x14ac:dyDescent="0.25">
      <c r="A14" s="854" t="s">
        <v>818</v>
      </c>
      <c r="B14" s="830"/>
      <c r="C14" s="762">
        <v>68842712.299999997</v>
      </c>
      <c r="D14" s="831"/>
      <c r="E14" s="832">
        <v>883300</v>
      </c>
      <c r="F14" s="833"/>
      <c r="G14" s="853">
        <v>8</v>
      </c>
      <c r="H14" s="834"/>
      <c r="I14" s="853">
        <v>9</v>
      </c>
      <c r="J14" s="834"/>
    </row>
    <row r="15" spans="1:10" s="824" customFormat="1" ht="17.100000000000001" customHeight="1" x14ac:dyDescent="0.25">
      <c r="A15" s="854" t="s">
        <v>819</v>
      </c>
      <c r="B15" s="830"/>
      <c r="C15" s="762">
        <v>14909999.77</v>
      </c>
      <c r="D15" s="831"/>
      <c r="E15" s="832">
        <v>710</v>
      </c>
      <c r="F15" s="833"/>
      <c r="G15" s="853">
        <v>1</v>
      </c>
      <c r="H15" s="834"/>
      <c r="I15" s="853">
        <v>142</v>
      </c>
      <c r="J15" s="834"/>
    </row>
    <row r="16" spans="1:10" s="824" customFormat="1" ht="17.100000000000001" customHeight="1" x14ac:dyDescent="0.25">
      <c r="A16" s="854" t="s">
        <v>820</v>
      </c>
      <c r="B16" s="830"/>
      <c r="C16" s="762">
        <v>33218152.439999998</v>
      </c>
      <c r="D16" s="831"/>
      <c r="E16" s="832">
        <v>16861</v>
      </c>
      <c r="F16" s="833"/>
      <c r="G16" s="853">
        <v>4</v>
      </c>
      <c r="H16" s="836"/>
      <c r="I16" s="853">
        <v>4</v>
      </c>
      <c r="J16" s="834"/>
    </row>
    <row r="17" spans="1:10" s="824" customFormat="1" ht="17.100000000000001" customHeight="1" x14ac:dyDescent="0.25">
      <c r="A17" s="854" t="s">
        <v>834</v>
      </c>
      <c r="B17" s="838"/>
      <c r="C17" s="762">
        <v>1641244.5</v>
      </c>
      <c r="D17" s="839"/>
      <c r="E17" s="832">
        <v>300000</v>
      </c>
      <c r="F17" s="840"/>
      <c r="G17" s="853">
        <v>0</v>
      </c>
      <c r="H17" s="841"/>
      <c r="I17" s="853">
        <v>1</v>
      </c>
      <c r="J17" s="840"/>
    </row>
    <row r="18" spans="1:10" s="824" customFormat="1" ht="17.100000000000001" customHeight="1" x14ac:dyDescent="0.25">
      <c r="A18" s="854" t="s">
        <v>821</v>
      </c>
      <c r="B18" s="830"/>
      <c r="C18" s="853">
        <v>0</v>
      </c>
      <c r="D18" s="831"/>
      <c r="E18" s="853">
        <v>0</v>
      </c>
      <c r="F18" s="833"/>
      <c r="G18" s="853">
        <v>0</v>
      </c>
      <c r="H18" s="836"/>
      <c r="I18" s="853">
        <v>0</v>
      </c>
      <c r="J18" s="834"/>
    </row>
    <row r="19" spans="1:10" s="824" customFormat="1" ht="15.75" x14ac:dyDescent="0.25">
      <c r="A19" s="854" t="s">
        <v>822</v>
      </c>
      <c r="B19" s="830"/>
      <c r="C19" s="762">
        <v>5436207.1900000004</v>
      </c>
      <c r="D19" s="839"/>
      <c r="E19" s="832">
        <v>2450</v>
      </c>
      <c r="F19" s="840"/>
      <c r="G19" s="853">
        <v>2</v>
      </c>
      <c r="H19" s="841"/>
      <c r="I19" s="853">
        <v>2</v>
      </c>
      <c r="J19" s="840"/>
    </row>
    <row r="20" spans="1:10" s="824" customFormat="1" ht="31.5" x14ac:dyDescent="0.2">
      <c r="A20" s="854" t="s">
        <v>823</v>
      </c>
      <c r="B20" s="830"/>
      <c r="C20" s="853">
        <v>0</v>
      </c>
      <c r="D20" s="839"/>
      <c r="E20" s="853">
        <v>0</v>
      </c>
      <c r="F20" s="840"/>
      <c r="G20" s="853">
        <v>0</v>
      </c>
      <c r="H20" s="841"/>
      <c r="I20" s="853">
        <v>0</v>
      </c>
      <c r="J20" s="840"/>
    </row>
    <row r="21" spans="1:10" s="824" customFormat="1" ht="31.5" x14ac:dyDescent="0.25">
      <c r="A21" s="854" t="s">
        <v>824</v>
      </c>
      <c r="B21" s="830"/>
      <c r="C21" s="762">
        <v>13533445.510000002</v>
      </c>
      <c r="D21" s="831"/>
      <c r="E21" s="832">
        <v>32500</v>
      </c>
      <c r="F21" s="833"/>
      <c r="G21" s="853">
        <v>6</v>
      </c>
      <c r="H21" s="836"/>
      <c r="I21" s="853">
        <v>9</v>
      </c>
      <c r="J21" s="834"/>
    </row>
    <row r="22" spans="1:10" s="824" customFormat="1" ht="17.100000000000001" customHeight="1" x14ac:dyDescent="0.25">
      <c r="A22" s="854" t="s">
        <v>825</v>
      </c>
      <c r="B22" s="830"/>
      <c r="C22" s="853">
        <v>0</v>
      </c>
      <c r="D22" s="831"/>
      <c r="E22" s="853">
        <v>0</v>
      </c>
      <c r="F22" s="833"/>
      <c r="G22" s="853">
        <v>0</v>
      </c>
      <c r="H22" s="836"/>
      <c r="I22" s="853">
        <v>0</v>
      </c>
      <c r="J22" s="834"/>
    </row>
    <row r="23" spans="1:10" s="824" customFormat="1" ht="17.100000000000001" customHeight="1" x14ac:dyDescent="0.25">
      <c r="A23" s="854" t="s">
        <v>826</v>
      </c>
      <c r="B23" s="830"/>
      <c r="C23" s="762">
        <v>3946401.25</v>
      </c>
      <c r="D23" s="831"/>
      <c r="E23" s="832">
        <v>1050</v>
      </c>
      <c r="F23" s="833"/>
      <c r="G23" s="853">
        <v>3</v>
      </c>
      <c r="H23" s="836"/>
      <c r="I23" s="853">
        <v>3</v>
      </c>
      <c r="J23" s="834"/>
    </row>
    <row r="24" spans="1:10" s="824" customFormat="1" ht="17.100000000000001" customHeight="1" x14ac:dyDescent="0.25">
      <c r="A24" s="854" t="s">
        <v>827</v>
      </c>
      <c r="B24" s="830"/>
      <c r="C24" s="762">
        <v>13000000</v>
      </c>
      <c r="D24" s="831"/>
      <c r="E24" s="853">
        <v>0</v>
      </c>
      <c r="F24" s="833"/>
      <c r="G24" s="853">
        <v>2</v>
      </c>
      <c r="H24" s="836"/>
      <c r="I24" s="853">
        <v>2</v>
      </c>
      <c r="J24" s="834"/>
    </row>
    <row r="25" spans="1:10" s="824" customFormat="1" ht="17.100000000000001" customHeight="1" x14ac:dyDescent="0.25">
      <c r="A25" s="854" t="s">
        <v>835</v>
      </c>
      <c r="B25" s="830"/>
      <c r="C25" s="762">
        <v>80607772.510000005</v>
      </c>
      <c r="D25" s="831"/>
      <c r="E25" s="832">
        <v>71902</v>
      </c>
      <c r="F25" s="833"/>
      <c r="G25" s="853">
        <v>73</v>
      </c>
      <c r="H25" s="836"/>
      <c r="I25" s="853">
        <v>91</v>
      </c>
      <c r="J25" s="834"/>
    </row>
    <row r="26" spans="1:10" s="824" customFormat="1" ht="17.100000000000001" customHeight="1" x14ac:dyDescent="0.25">
      <c r="A26" s="854" t="s">
        <v>836</v>
      </c>
      <c r="B26" s="830"/>
      <c r="C26" s="762">
        <v>16011042.99</v>
      </c>
      <c r="D26" s="831"/>
      <c r="E26" s="832">
        <v>4674</v>
      </c>
      <c r="F26" s="833"/>
      <c r="G26" s="853">
        <v>5</v>
      </c>
      <c r="H26" s="836"/>
      <c r="I26" s="853">
        <v>23</v>
      </c>
      <c r="J26" s="834"/>
    </row>
    <row r="27" spans="1:10" s="824" customFormat="1" ht="17.100000000000001" customHeight="1" x14ac:dyDescent="0.25">
      <c r="A27" s="855" t="s">
        <v>837</v>
      </c>
      <c r="B27" s="843"/>
      <c r="C27" s="773">
        <v>96447351.099999994</v>
      </c>
      <c r="D27" s="844"/>
      <c r="E27" s="845">
        <v>1450</v>
      </c>
      <c r="F27" s="846"/>
      <c r="G27" s="856">
        <v>3</v>
      </c>
      <c r="H27" s="847"/>
      <c r="I27" s="856">
        <v>102</v>
      </c>
      <c r="J27" s="848"/>
    </row>
    <row r="28" spans="1:10" s="824" customFormat="1" ht="15" customHeight="1" x14ac:dyDescent="0.25">
      <c r="A28" s="830"/>
      <c r="B28" s="830"/>
      <c r="C28" s="831"/>
      <c r="D28" s="831"/>
      <c r="E28" s="833"/>
      <c r="F28" s="833"/>
      <c r="G28" s="834"/>
      <c r="H28" s="834"/>
      <c r="I28" s="834"/>
      <c r="J28" s="834"/>
    </row>
    <row r="29" spans="1:10" ht="15" customHeight="1" x14ac:dyDescent="0.25">
      <c r="A29" s="805" t="s">
        <v>838</v>
      </c>
      <c r="B29" s="805"/>
      <c r="C29" s="849"/>
      <c r="D29" s="849"/>
      <c r="E29" s="849"/>
      <c r="F29" s="849"/>
      <c r="G29" s="849"/>
      <c r="H29" s="849"/>
      <c r="I29" s="849"/>
      <c r="J29" s="849"/>
    </row>
    <row r="30" spans="1:10" ht="15" customHeight="1" x14ac:dyDescent="0.2">
      <c r="A30" s="812" t="s">
        <v>839</v>
      </c>
      <c r="B30" s="812"/>
      <c r="C30" s="850"/>
      <c r="D30" s="806"/>
      <c r="E30" s="851"/>
      <c r="F30" s="806"/>
      <c r="G30" s="851"/>
      <c r="H30" s="851"/>
      <c r="I30" s="851"/>
      <c r="J30" s="851"/>
    </row>
  </sheetData>
  <mergeCells count="4">
    <mergeCell ref="C4:D4"/>
    <mergeCell ref="E4:F4"/>
    <mergeCell ref="G4:H4"/>
    <mergeCell ref="I4:J4"/>
  </mergeCells>
  <printOptions horizontalCentered="1" verticalCentered="1"/>
  <pageMargins left="0.98425196850393704" right="0.39370078740157483" top="0.39370078740157483" bottom="0.39370078740157483" header="0" footer="0.19685039370078741"/>
  <pageSetup orientation="landscape" r:id="rId1"/>
  <headerFooter>
    <oddFooter>&amp;L331</oddFooter>
  </headerFooter>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30"/>
  <sheetViews>
    <sheetView showGridLines="0" view="pageBreakPreview" zoomScaleNormal="100" zoomScaleSheetLayoutView="100" workbookViewId="0">
      <selection activeCell="I8" sqref="I8"/>
    </sheetView>
  </sheetViews>
  <sheetFormatPr baseColWidth="10" defaultRowHeight="12.75" x14ac:dyDescent="0.2"/>
  <cols>
    <col min="1" max="1" width="31.25" style="821" customWidth="1"/>
    <col min="2" max="2" width="5" style="821" customWidth="1"/>
    <col min="3" max="3" width="13.75" style="821" customWidth="1"/>
    <col min="4" max="4" width="5" style="821" customWidth="1"/>
    <col min="5" max="5" width="13.75" style="821" customWidth="1"/>
    <col min="6" max="6" width="5" style="821" customWidth="1"/>
    <col min="7" max="7" width="11" style="821"/>
    <col min="8" max="8" width="5" style="821" customWidth="1"/>
    <col min="9" max="9" width="11" style="821"/>
    <col min="10" max="10" width="5" style="821" customWidth="1"/>
    <col min="11" max="256" width="11" style="821"/>
    <col min="257" max="257" width="31.25" style="821" customWidth="1"/>
    <col min="258" max="258" width="5" style="821" customWidth="1"/>
    <col min="259" max="259" width="13.75" style="821" customWidth="1"/>
    <col min="260" max="260" width="5" style="821" customWidth="1"/>
    <col min="261" max="261" width="13.75" style="821" customWidth="1"/>
    <col min="262" max="262" width="5" style="821" customWidth="1"/>
    <col min="263" max="263" width="11" style="821"/>
    <col min="264" max="264" width="5" style="821" customWidth="1"/>
    <col min="265" max="265" width="11" style="821"/>
    <col min="266" max="266" width="5" style="821" customWidth="1"/>
    <col min="267" max="512" width="11" style="821"/>
    <col min="513" max="513" width="31.25" style="821" customWidth="1"/>
    <col min="514" max="514" width="5" style="821" customWidth="1"/>
    <col min="515" max="515" width="13.75" style="821" customWidth="1"/>
    <col min="516" max="516" width="5" style="821" customWidth="1"/>
    <col min="517" max="517" width="13.75" style="821" customWidth="1"/>
    <col min="518" max="518" width="5" style="821" customWidth="1"/>
    <col min="519" max="519" width="11" style="821"/>
    <col min="520" max="520" width="5" style="821" customWidth="1"/>
    <col min="521" max="521" width="11" style="821"/>
    <col min="522" max="522" width="5" style="821" customWidth="1"/>
    <col min="523" max="768" width="11" style="821"/>
    <col min="769" max="769" width="31.25" style="821" customWidth="1"/>
    <col min="770" max="770" width="5" style="821" customWidth="1"/>
    <col min="771" max="771" width="13.75" style="821" customWidth="1"/>
    <col min="772" max="772" width="5" style="821" customWidth="1"/>
    <col min="773" max="773" width="13.75" style="821" customWidth="1"/>
    <col min="774" max="774" width="5" style="821" customWidth="1"/>
    <col min="775" max="775" width="11" style="821"/>
    <col min="776" max="776" width="5" style="821" customWidth="1"/>
    <col min="777" max="777" width="11" style="821"/>
    <col min="778" max="778" width="5" style="821" customWidth="1"/>
    <col min="779" max="1024" width="11" style="821"/>
    <col min="1025" max="1025" width="31.25" style="821" customWidth="1"/>
    <col min="1026" max="1026" width="5" style="821" customWidth="1"/>
    <col min="1027" max="1027" width="13.75" style="821" customWidth="1"/>
    <col min="1028" max="1028" width="5" style="821" customWidth="1"/>
    <col min="1029" max="1029" width="13.75" style="821" customWidth="1"/>
    <col min="1030" max="1030" width="5" style="821" customWidth="1"/>
    <col min="1031" max="1031" width="11" style="821"/>
    <col min="1032" max="1032" width="5" style="821" customWidth="1"/>
    <col min="1033" max="1033" width="11" style="821"/>
    <col min="1034" max="1034" width="5" style="821" customWidth="1"/>
    <col min="1035" max="1280" width="11" style="821"/>
    <col min="1281" max="1281" width="31.25" style="821" customWidth="1"/>
    <col min="1282" max="1282" width="5" style="821" customWidth="1"/>
    <col min="1283" max="1283" width="13.75" style="821" customWidth="1"/>
    <col min="1284" max="1284" width="5" style="821" customWidth="1"/>
    <col min="1285" max="1285" width="13.75" style="821" customWidth="1"/>
    <col min="1286" max="1286" width="5" style="821" customWidth="1"/>
    <col min="1287" max="1287" width="11" style="821"/>
    <col min="1288" max="1288" width="5" style="821" customWidth="1"/>
    <col min="1289" max="1289" width="11" style="821"/>
    <col min="1290" max="1290" width="5" style="821" customWidth="1"/>
    <col min="1291" max="1536" width="11" style="821"/>
    <col min="1537" max="1537" width="31.25" style="821" customWidth="1"/>
    <col min="1538" max="1538" width="5" style="821" customWidth="1"/>
    <col min="1539" max="1539" width="13.75" style="821" customWidth="1"/>
    <col min="1540" max="1540" width="5" style="821" customWidth="1"/>
    <col min="1541" max="1541" width="13.75" style="821" customWidth="1"/>
    <col min="1542" max="1542" width="5" style="821" customWidth="1"/>
    <col min="1543" max="1543" width="11" style="821"/>
    <col min="1544" max="1544" width="5" style="821" customWidth="1"/>
    <col min="1545" max="1545" width="11" style="821"/>
    <col min="1546" max="1546" width="5" style="821" customWidth="1"/>
    <col min="1547" max="1792" width="11" style="821"/>
    <col min="1793" max="1793" width="31.25" style="821" customWidth="1"/>
    <col min="1794" max="1794" width="5" style="821" customWidth="1"/>
    <col min="1795" max="1795" width="13.75" style="821" customWidth="1"/>
    <col min="1796" max="1796" width="5" style="821" customWidth="1"/>
    <col min="1797" max="1797" width="13.75" style="821" customWidth="1"/>
    <col min="1798" max="1798" width="5" style="821" customWidth="1"/>
    <col min="1799" max="1799" width="11" style="821"/>
    <col min="1800" max="1800" width="5" style="821" customWidth="1"/>
    <col min="1801" max="1801" width="11" style="821"/>
    <col min="1802" max="1802" width="5" style="821" customWidth="1"/>
    <col min="1803" max="2048" width="11" style="821"/>
    <col min="2049" max="2049" width="31.25" style="821" customWidth="1"/>
    <col min="2050" max="2050" width="5" style="821" customWidth="1"/>
    <col min="2051" max="2051" width="13.75" style="821" customWidth="1"/>
    <col min="2052" max="2052" width="5" style="821" customWidth="1"/>
    <col min="2053" max="2053" width="13.75" style="821" customWidth="1"/>
    <col min="2054" max="2054" width="5" style="821" customWidth="1"/>
    <col min="2055" max="2055" width="11" style="821"/>
    <col min="2056" max="2056" width="5" style="821" customWidth="1"/>
    <col min="2057" max="2057" width="11" style="821"/>
    <col min="2058" max="2058" width="5" style="821" customWidth="1"/>
    <col min="2059" max="2304" width="11" style="821"/>
    <col min="2305" max="2305" width="31.25" style="821" customWidth="1"/>
    <col min="2306" max="2306" width="5" style="821" customWidth="1"/>
    <col min="2307" max="2307" width="13.75" style="821" customWidth="1"/>
    <col min="2308" max="2308" width="5" style="821" customWidth="1"/>
    <col min="2309" max="2309" width="13.75" style="821" customWidth="1"/>
    <col min="2310" max="2310" width="5" style="821" customWidth="1"/>
    <col min="2311" max="2311" width="11" style="821"/>
    <col min="2312" max="2312" width="5" style="821" customWidth="1"/>
    <col min="2313" max="2313" width="11" style="821"/>
    <col min="2314" max="2314" width="5" style="821" customWidth="1"/>
    <col min="2315" max="2560" width="11" style="821"/>
    <col min="2561" max="2561" width="31.25" style="821" customWidth="1"/>
    <col min="2562" max="2562" width="5" style="821" customWidth="1"/>
    <col min="2563" max="2563" width="13.75" style="821" customWidth="1"/>
    <col min="2564" max="2564" width="5" style="821" customWidth="1"/>
    <col min="2565" max="2565" width="13.75" style="821" customWidth="1"/>
    <col min="2566" max="2566" width="5" style="821" customWidth="1"/>
    <col min="2567" max="2567" width="11" style="821"/>
    <col min="2568" max="2568" width="5" style="821" customWidth="1"/>
    <col min="2569" max="2569" width="11" style="821"/>
    <col min="2570" max="2570" width="5" style="821" customWidth="1"/>
    <col min="2571" max="2816" width="11" style="821"/>
    <col min="2817" max="2817" width="31.25" style="821" customWidth="1"/>
    <col min="2818" max="2818" width="5" style="821" customWidth="1"/>
    <col min="2819" max="2819" width="13.75" style="821" customWidth="1"/>
    <col min="2820" max="2820" width="5" style="821" customWidth="1"/>
    <col min="2821" max="2821" width="13.75" style="821" customWidth="1"/>
    <col min="2822" max="2822" width="5" style="821" customWidth="1"/>
    <col min="2823" max="2823" width="11" style="821"/>
    <col min="2824" max="2824" width="5" style="821" customWidth="1"/>
    <col min="2825" max="2825" width="11" style="821"/>
    <col min="2826" max="2826" width="5" style="821" customWidth="1"/>
    <col min="2827" max="3072" width="11" style="821"/>
    <col min="3073" max="3073" width="31.25" style="821" customWidth="1"/>
    <col min="3074" max="3074" width="5" style="821" customWidth="1"/>
    <col min="3075" max="3075" width="13.75" style="821" customWidth="1"/>
    <col min="3076" max="3076" width="5" style="821" customWidth="1"/>
    <col min="3077" max="3077" width="13.75" style="821" customWidth="1"/>
    <col min="3078" max="3078" width="5" style="821" customWidth="1"/>
    <col min="3079" max="3079" width="11" style="821"/>
    <col min="3080" max="3080" width="5" style="821" customWidth="1"/>
    <col min="3081" max="3081" width="11" style="821"/>
    <col min="3082" max="3082" width="5" style="821" customWidth="1"/>
    <col min="3083" max="3328" width="11" style="821"/>
    <col min="3329" max="3329" width="31.25" style="821" customWidth="1"/>
    <col min="3330" max="3330" width="5" style="821" customWidth="1"/>
    <col min="3331" max="3331" width="13.75" style="821" customWidth="1"/>
    <col min="3332" max="3332" width="5" style="821" customWidth="1"/>
    <col min="3333" max="3333" width="13.75" style="821" customWidth="1"/>
    <col min="3334" max="3334" width="5" style="821" customWidth="1"/>
    <col min="3335" max="3335" width="11" style="821"/>
    <col min="3336" max="3336" width="5" style="821" customWidth="1"/>
    <col min="3337" max="3337" width="11" style="821"/>
    <col min="3338" max="3338" width="5" style="821" customWidth="1"/>
    <col min="3339" max="3584" width="11" style="821"/>
    <col min="3585" max="3585" width="31.25" style="821" customWidth="1"/>
    <col min="3586" max="3586" width="5" style="821" customWidth="1"/>
    <col min="3587" max="3587" width="13.75" style="821" customWidth="1"/>
    <col min="3588" max="3588" width="5" style="821" customWidth="1"/>
    <col min="3589" max="3589" width="13.75" style="821" customWidth="1"/>
    <col min="3590" max="3590" width="5" style="821" customWidth="1"/>
    <col min="3591" max="3591" width="11" style="821"/>
    <col min="3592" max="3592" width="5" style="821" customWidth="1"/>
    <col min="3593" max="3593" width="11" style="821"/>
    <col min="3594" max="3594" width="5" style="821" customWidth="1"/>
    <col min="3595" max="3840" width="11" style="821"/>
    <col min="3841" max="3841" width="31.25" style="821" customWidth="1"/>
    <col min="3842" max="3842" width="5" style="821" customWidth="1"/>
    <col min="3843" max="3843" width="13.75" style="821" customWidth="1"/>
    <col min="3844" max="3844" width="5" style="821" customWidth="1"/>
    <col min="3845" max="3845" width="13.75" style="821" customWidth="1"/>
    <col min="3846" max="3846" width="5" style="821" customWidth="1"/>
    <col min="3847" max="3847" width="11" style="821"/>
    <col min="3848" max="3848" width="5" style="821" customWidth="1"/>
    <col min="3849" max="3849" width="11" style="821"/>
    <col min="3850" max="3850" width="5" style="821" customWidth="1"/>
    <col min="3851" max="4096" width="11" style="821"/>
    <col min="4097" max="4097" width="31.25" style="821" customWidth="1"/>
    <col min="4098" max="4098" width="5" style="821" customWidth="1"/>
    <col min="4099" max="4099" width="13.75" style="821" customWidth="1"/>
    <col min="4100" max="4100" width="5" style="821" customWidth="1"/>
    <col min="4101" max="4101" width="13.75" style="821" customWidth="1"/>
    <col min="4102" max="4102" width="5" style="821" customWidth="1"/>
    <col min="4103" max="4103" width="11" style="821"/>
    <col min="4104" max="4104" width="5" style="821" customWidth="1"/>
    <col min="4105" max="4105" width="11" style="821"/>
    <col min="4106" max="4106" width="5" style="821" customWidth="1"/>
    <col min="4107" max="4352" width="11" style="821"/>
    <col min="4353" max="4353" width="31.25" style="821" customWidth="1"/>
    <col min="4354" max="4354" width="5" style="821" customWidth="1"/>
    <col min="4355" max="4355" width="13.75" style="821" customWidth="1"/>
    <col min="4356" max="4356" width="5" style="821" customWidth="1"/>
    <col min="4357" max="4357" width="13.75" style="821" customWidth="1"/>
    <col min="4358" max="4358" width="5" style="821" customWidth="1"/>
    <col min="4359" max="4359" width="11" style="821"/>
    <col min="4360" max="4360" width="5" style="821" customWidth="1"/>
    <col min="4361" max="4361" width="11" style="821"/>
    <col min="4362" max="4362" width="5" style="821" customWidth="1"/>
    <col min="4363" max="4608" width="11" style="821"/>
    <col min="4609" max="4609" width="31.25" style="821" customWidth="1"/>
    <col min="4610" max="4610" width="5" style="821" customWidth="1"/>
    <col min="4611" max="4611" width="13.75" style="821" customWidth="1"/>
    <col min="4612" max="4612" width="5" style="821" customWidth="1"/>
    <col min="4613" max="4613" width="13.75" style="821" customWidth="1"/>
    <col min="4614" max="4614" width="5" style="821" customWidth="1"/>
    <col min="4615" max="4615" width="11" style="821"/>
    <col min="4616" max="4616" width="5" style="821" customWidth="1"/>
    <col min="4617" max="4617" width="11" style="821"/>
    <col min="4618" max="4618" width="5" style="821" customWidth="1"/>
    <col min="4619" max="4864" width="11" style="821"/>
    <col min="4865" max="4865" width="31.25" style="821" customWidth="1"/>
    <col min="4866" max="4866" width="5" style="821" customWidth="1"/>
    <col min="4867" max="4867" width="13.75" style="821" customWidth="1"/>
    <col min="4868" max="4868" width="5" style="821" customWidth="1"/>
    <col min="4869" max="4869" width="13.75" style="821" customWidth="1"/>
    <col min="4870" max="4870" width="5" style="821" customWidth="1"/>
    <col min="4871" max="4871" width="11" style="821"/>
    <col min="4872" max="4872" width="5" style="821" customWidth="1"/>
    <col min="4873" max="4873" width="11" style="821"/>
    <col min="4874" max="4874" width="5" style="821" customWidth="1"/>
    <col min="4875" max="5120" width="11" style="821"/>
    <col min="5121" max="5121" width="31.25" style="821" customWidth="1"/>
    <col min="5122" max="5122" width="5" style="821" customWidth="1"/>
    <col min="5123" max="5123" width="13.75" style="821" customWidth="1"/>
    <col min="5124" max="5124" width="5" style="821" customWidth="1"/>
    <col min="5125" max="5125" width="13.75" style="821" customWidth="1"/>
    <col min="5126" max="5126" width="5" style="821" customWidth="1"/>
    <col min="5127" max="5127" width="11" style="821"/>
    <col min="5128" max="5128" width="5" style="821" customWidth="1"/>
    <col min="5129" max="5129" width="11" style="821"/>
    <col min="5130" max="5130" width="5" style="821" customWidth="1"/>
    <col min="5131" max="5376" width="11" style="821"/>
    <col min="5377" max="5377" width="31.25" style="821" customWidth="1"/>
    <col min="5378" max="5378" width="5" style="821" customWidth="1"/>
    <col min="5379" max="5379" width="13.75" style="821" customWidth="1"/>
    <col min="5380" max="5380" width="5" style="821" customWidth="1"/>
    <col min="5381" max="5381" width="13.75" style="821" customWidth="1"/>
    <col min="5382" max="5382" width="5" style="821" customWidth="1"/>
    <col min="5383" max="5383" width="11" style="821"/>
    <col min="5384" max="5384" width="5" style="821" customWidth="1"/>
    <col min="5385" max="5385" width="11" style="821"/>
    <col min="5386" max="5386" width="5" style="821" customWidth="1"/>
    <col min="5387" max="5632" width="11" style="821"/>
    <col min="5633" max="5633" width="31.25" style="821" customWidth="1"/>
    <col min="5634" max="5634" width="5" style="821" customWidth="1"/>
    <col min="5635" max="5635" width="13.75" style="821" customWidth="1"/>
    <col min="5636" max="5636" width="5" style="821" customWidth="1"/>
    <col min="5637" max="5637" width="13.75" style="821" customWidth="1"/>
    <col min="5638" max="5638" width="5" style="821" customWidth="1"/>
    <col min="5639" max="5639" width="11" style="821"/>
    <col min="5640" max="5640" width="5" style="821" customWidth="1"/>
    <col min="5641" max="5641" width="11" style="821"/>
    <col min="5642" max="5642" width="5" style="821" customWidth="1"/>
    <col min="5643" max="5888" width="11" style="821"/>
    <col min="5889" max="5889" width="31.25" style="821" customWidth="1"/>
    <col min="5890" max="5890" width="5" style="821" customWidth="1"/>
    <col min="5891" max="5891" width="13.75" style="821" customWidth="1"/>
    <col min="5892" max="5892" width="5" style="821" customWidth="1"/>
    <col min="5893" max="5893" width="13.75" style="821" customWidth="1"/>
    <col min="5894" max="5894" width="5" style="821" customWidth="1"/>
    <col min="5895" max="5895" width="11" style="821"/>
    <col min="5896" max="5896" width="5" style="821" customWidth="1"/>
    <col min="5897" max="5897" width="11" style="821"/>
    <col min="5898" max="5898" width="5" style="821" customWidth="1"/>
    <col min="5899" max="6144" width="11" style="821"/>
    <col min="6145" max="6145" width="31.25" style="821" customWidth="1"/>
    <col min="6146" max="6146" width="5" style="821" customWidth="1"/>
    <col min="6147" max="6147" width="13.75" style="821" customWidth="1"/>
    <col min="6148" max="6148" width="5" style="821" customWidth="1"/>
    <col min="6149" max="6149" width="13.75" style="821" customWidth="1"/>
    <col min="6150" max="6150" width="5" style="821" customWidth="1"/>
    <col min="6151" max="6151" width="11" style="821"/>
    <col min="6152" max="6152" width="5" style="821" customWidth="1"/>
    <col min="6153" max="6153" width="11" style="821"/>
    <col min="6154" max="6154" width="5" style="821" customWidth="1"/>
    <col min="6155" max="6400" width="11" style="821"/>
    <col min="6401" max="6401" width="31.25" style="821" customWidth="1"/>
    <col min="6402" max="6402" width="5" style="821" customWidth="1"/>
    <col min="6403" max="6403" width="13.75" style="821" customWidth="1"/>
    <col min="6404" max="6404" width="5" style="821" customWidth="1"/>
    <col min="6405" max="6405" width="13.75" style="821" customWidth="1"/>
    <col min="6406" max="6406" width="5" style="821" customWidth="1"/>
    <col min="6407" max="6407" width="11" style="821"/>
    <col min="6408" max="6408" width="5" style="821" customWidth="1"/>
    <col min="6409" max="6409" width="11" style="821"/>
    <col min="6410" max="6410" width="5" style="821" customWidth="1"/>
    <col min="6411" max="6656" width="11" style="821"/>
    <col min="6657" max="6657" width="31.25" style="821" customWidth="1"/>
    <col min="6658" max="6658" width="5" style="821" customWidth="1"/>
    <col min="6659" max="6659" width="13.75" style="821" customWidth="1"/>
    <col min="6660" max="6660" width="5" style="821" customWidth="1"/>
    <col min="6661" max="6661" width="13.75" style="821" customWidth="1"/>
    <col min="6662" max="6662" width="5" style="821" customWidth="1"/>
    <col min="6663" max="6663" width="11" style="821"/>
    <col min="6664" max="6664" width="5" style="821" customWidth="1"/>
    <col min="6665" max="6665" width="11" style="821"/>
    <col min="6666" max="6666" width="5" style="821" customWidth="1"/>
    <col min="6667" max="6912" width="11" style="821"/>
    <col min="6913" max="6913" width="31.25" style="821" customWidth="1"/>
    <col min="6914" max="6914" width="5" style="821" customWidth="1"/>
    <col min="6915" max="6915" width="13.75" style="821" customWidth="1"/>
    <col min="6916" max="6916" width="5" style="821" customWidth="1"/>
    <col min="6917" max="6917" width="13.75" style="821" customWidth="1"/>
    <col min="6918" max="6918" width="5" style="821" customWidth="1"/>
    <col min="6919" max="6919" width="11" style="821"/>
    <col min="6920" max="6920" width="5" style="821" customWidth="1"/>
    <col min="6921" max="6921" width="11" style="821"/>
    <col min="6922" max="6922" width="5" style="821" customWidth="1"/>
    <col min="6923" max="7168" width="11" style="821"/>
    <col min="7169" max="7169" width="31.25" style="821" customWidth="1"/>
    <col min="7170" max="7170" width="5" style="821" customWidth="1"/>
    <col min="7171" max="7171" width="13.75" style="821" customWidth="1"/>
    <col min="7172" max="7172" width="5" style="821" customWidth="1"/>
    <col min="7173" max="7173" width="13.75" style="821" customWidth="1"/>
    <col min="7174" max="7174" width="5" style="821" customWidth="1"/>
    <col min="7175" max="7175" width="11" style="821"/>
    <col min="7176" max="7176" width="5" style="821" customWidth="1"/>
    <col min="7177" max="7177" width="11" style="821"/>
    <col min="7178" max="7178" width="5" style="821" customWidth="1"/>
    <col min="7179" max="7424" width="11" style="821"/>
    <col min="7425" max="7425" width="31.25" style="821" customWidth="1"/>
    <col min="7426" max="7426" width="5" style="821" customWidth="1"/>
    <col min="7427" max="7427" width="13.75" style="821" customWidth="1"/>
    <col min="7428" max="7428" width="5" style="821" customWidth="1"/>
    <col min="7429" max="7429" width="13.75" style="821" customWidth="1"/>
    <col min="7430" max="7430" width="5" style="821" customWidth="1"/>
    <col min="7431" max="7431" width="11" style="821"/>
    <col min="7432" max="7432" width="5" style="821" customWidth="1"/>
    <col min="7433" max="7433" width="11" style="821"/>
    <col min="7434" max="7434" width="5" style="821" customWidth="1"/>
    <col min="7435" max="7680" width="11" style="821"/>
    <col min="7681" max="7681" width="31.25" style="821" customWidth="1"/>
    <col min="7682" max="7682" width="5" style="821" customWidth="1"/>
    <col min="7683" max="7683" width="13.75" style="821" customWidth="1"/>
    <col min="7684" max="7684" width="5" style="821" customWidth="1"/>
    <col min="7685" max="7685" width="13.75" style="821" customWidth="1"/>
    <col min="7686" max="7686" width="5" style="821" customWidth="1"/>
    <col min="7687" max="7687" width="11" style="821"/>
    <col min="7688" max="7688" width="5" style="821" customWidth="1"/>
    <col min="7689" max="7689" width="11" style="821"/>
    <col min="7690" max="7690" width="5" style="821" customWidth="1"/>
    <col min="7691" max="7936" width="11" style="821"/>
    <col min="7937" max="7937" width="31.25" style="821" customWidth="1"/>
    <col min="7938" max="7938" width="5" style="821" customWidth="1"/>
    <col min="7939" max="7939" width="13.75" style="821" customWidth="1"/>
    <col min="7940" max="7940" width="5" style="821" customWidth="1"/>
    <col min="7941" max="7941" width="13.75" style="821" customWidth="1"/>
    <col min="7942" max="7942" width="5" style="821" customWidth="1"/>
    <col min="7943" max="7943" width="11" style="821"/>
    <col min="7944" max="7944" width="5" style="821" customWidth="1"/>
    <col min="7945" max="7945" width="11" style="821"/>
    <col min="7946" max="7946" width="5" style="821" customWidth="1"/>
    <col min="7947" max="8192" width="11" style="821"/>
    <col min="8193" max="8193" width="31.25" style="821" customWidth="1"/>
    <col min="8194" max="8194" width="5" style="821" customWidth="1"/>
    <col min="8195" max="8195" width="13.75" style="821" customWidth="1"/>
    <col min="8196" max="8196" width="5" style="821" customWidth="1"/>
    <col min="8197" max="8197" width="13.75" style="821" customWidth="1"/>
    <col min="8198" max="8198" width="5" style="821" customWidth="1"/>
    <col min="8199" max="8199" width="11" style="821"/>
    <col min="8200" max="8200" width="5" style="821" customWidth="1"/>
    <col min="8201" max="8201" width="11" style="821"/>
    <col min="8202" max="8202" width="5" style="821" customWidth="1"/>
    <col min="8203" max="8448" width="11" style="821"/>
    <col min="8449" max="8449" width="31.25" style="821" customWidth="1"/>
    <col min="8450" max="8450" width="5" style="821" customWidth="1"/>
    <col min="8451" max="8451" width="13.75" style="821" customWidth="1"/>
    <col min="8452" max="8452" width="5" style="821" customWidth="1"/>
    <col min="8453" max="8453" width="13.75" style="821" customWidth="1"/>
    <col min="8454" max="8454" width="5" style="821" customWidth="1"/>
    <col min="8455" max="8455" width="11" style="821"/>
    <col min="8456" max="8456" width="5" style="821" customWidth="1"/>
    <col min="8457" max="8457" width="11" style="821"/>
    <col min="8458" max="8458" width="5" style="821" customWidth="1"/>
    <col min="8459" max="8704" width="11" style="821"/>
    <col min="8705" max="8705" width="31.25" style="821" customWidth="1"/>
    <col min="8706" max="8706" width="5" style="821" customWidth="1"/>
    <col min="8707" max="8707" width="13.75" style="821" customWidth="1"/>
    <col min="8708" max="8708" width="5" style="821" customWidth="1"/>
    <col min="8709" max="8709" width="13.75" style="821" customWidth="1"/>
    <col min="8710" max="8710" width="5" style="821" customWidth="1"/>
    <col min="8711" max="8711" width="11" style="821"/>
    <col min="8712" max="8712" width="5" style="821" customWidth="1"/>
    <col min="8713" max="8713" width="11" style="821"/>
    <col min="8714" max="8714" width="5" style="821" customWidth="1"/>
    <col min="8715" max="8960" width="11" style="821"/>
    <col min="8961" max="8961" width="31.25" style="821" customWidth="1"/>
    <col min="8962" max="8962" width="5" style="821" customWidth="1"/>
    <col min="8963" max="8963" width="13.75" style="821" customWidth="1"/>
    <col min="8964" max="8964" width="5" style="821" customWidth="1"/>
    <col min="8965" max="8965" width="13.75" style="821" customWidth="1"/>
    <col min="8966" max="8966" width="5" style="821" customWidth="1"/>
    <col min="8967" max="8967" width="11" style="821"/>
    <col min="8968" max="8968" width="5" style="821" customWidth="1"/>
    <col min="8969" max="8969" width="11" style="821"/>
    <col min="8970" max="8970" width="5" style="821" customWidth="1"/>
    <col min="8971" max="9216" width="11" style="821"/>
    <col min="9217" max="9217" width="31.25" style="821" customWidth="1"/>
    <col min="9218" max="9218" width="5" style="821" customWidth="1"/>
    <col min="9219" max="9219" width="13.75" style="821" customWidth="1"/>
    <col min="9220" max="9220" width="5" style="821" customWidth="1"/>
    <col min="9221" max="9221" width="13.75" style="821" customWidth="1"/>
    <col min="9222" max="9222" width="5" style="821" customWidth="1"/>
    <col min="9223" max="9223" width="11" style="821"/>
    <col min="9224" max="9224" width="5" style="821" customWidth="1"/>
    <col min="9225" max="9225" width="11" style="821"/>
    <col min="9226" max="9226" width="5" style="821" customWidth="1"/>
    <col min="9227" max="9472" width="11" style="821"/>
    <col min="9473" max="9473" width="31.25" style="821" customWidth="1"/>
    <col min="9474" max="9474" width="5" style="821" customWidth="1"/>
    <col min="9475" max="9475" width="13.75" style="821" customWidth="1"/>
    <col min="9476" max="9476" width="5" style="821" customWidth="1"/>
    <col min="9477" max="9477" width="13.75" style="821" customWidth="1"/>
    <col min="9478" max="9478" width="5" style="821" customWidth="1"/>
    <col min="9479" max="9479" width="11" style="821"/>
    <col min="9480" max="9480" width="5" style="821" customWidth="1"/>
    <col min="9481" max="9481" width="11" style="821"/>
    <col min="9482" max="9482" width="5" style="821" customWidth="1"/>
    <col min="9483" max="9728" width="11" style="821"/>
    <col min="9729" max="9729" width="31.25" style="821" customWidth="1"/>
    <col min="9730" max="9730" width="5" style="821" customWidth="1"/>
    <col min="9731" max="9731" width="13.75" style="821" customWidth="1"/>
    <col min="9732" max="9732" width="5" style="821" customWidth="1"/>
    <col min="9733" max="9733" width="13.75" style="821" customWidth="1"/>
    <col min="9734" max="9734" width="5" style="821" customWidth="1"/>
    <col min="9735" max="9735" width="11" style="821"/>
    <col min="9736" max="9736" width="5" style="821" customWidth="1"/>
    <col min="9737" max="9737" width="11" style="821"/>
    <col min="9738" max="9738" width="5" style="821" customWidth="1"/>
    <col min="9739" max="9984" width="11" style="821"/>
    <col min="9985" max="9985" width="31.25" style="821" customWidth="1"/>
    <col min="9986" max="9986" width="5" style="821" customWidth="1"/>
    <col min="9987" max="9987" width="13.75" style="821" customWidth="1"/>
    <col min="9988" max="9988" width="5" style="821" customWidth="1"/>
    <col min="9989" max="9989" width="13.75" style="821" customWidth="1"/>
    <col min="9990" max="9990" width="5" style="821" customWidth="1"/>
    <col min="9991" max="9991" width="11" style="821"/>
    <col min="9992" max="9992" width="5" style="821" customWidth="1"/>
    <col min="9993" max="9993" width="11" style="821"/>
    <col min="9994" max="9994" width="5" style="821" customWidth="1"/>
    <col min="9995" max="10240" width="11" style="821"/>
    <col min="10241" max="10241" width="31.25" style="821" customWidth="1"/>
    <col min="10242" max="10242" width="5" style="821" customWidth="1"/>
    <col min="10243" max="10243" width="13.75" style="821" customWidth="1"/>
    <col min="10244" max="10244" width="5" style="821" customWidth="1"/>
    <col min="10245" max="10245" width="13.75" style="821" customWidth="1"/>
    <col min="10246" max="10246" width="5" style="821" customWidth="1"/>
    <col min="10247" max="10247" width="11" style="821"/>
    <col min="10248" max="10248" width="5" style="821" customWidth="1"/>
    <col min="10249" max="10249" width="11" style="821"/>
    <col min="10250" max="10250" width="5" style="821" customWidth="1"/>
    <col min="10251" max="10496" width="11" style="821"/>
    <col min="10497" max="10497" width="31.25" style="821" customWidth="1"/>
    <col min="10498" max="10498" width="5" style="821" customWidth="1"/>
    <col min="10499" max="10499" width="13.75" style="821" customWidth="1"/>
    <col min="10500" max="10500" width="5" style="821" customWidth="1"/>
    <col min="10501" max="10501" width="13.75" style="821" customWidth="1"/>
    <col min="10502" max="10502" width="5" style="821" customWidth="1"/>
    <col min="10503" max="10503" width="11" style="821"/>
    <col min="10504" max="10504" width="5" style="821" customWidth="1"/>
    <col min="10505" max="10505" width="11" style="821"/>
    <col min="10506" max="10506" width="5" style="821" customWidth="1"/>
    <col min="10507" max="10752" width="11" style="821"/>
    <col min="10753" max="10753" width="31.25" style="821" customWidth="1"/>
    <col min="10754" max="10754" width="5" style="821" customWidth="1"/>
    <col min="10755" max="10755" width="13.75" style="821" customWidth="1"/>
    <col min="10756" max="10756" width="5" style="821" customWidth="1"/>
    <col min="10757" max="10757" width="13.75" style="821" customWidth="1"/>
    <col min="10758" max="10758" width="5" style="821" customWidth="1"/>
    <col min="10759" max="10759" width="11" style="821"/>
    <col min="10760" max="10760" width="5" style="821" customWidth="1"/>
    <col min="10761" max="10761" width="11" style="821"/>
    <col min="10762" max="10762" width="5" style="821" customWidth="1"/>
    <col min="10763" max="11008" width="11" style="821"/>
    <col min="11009" max="11009" width="31.25" style="821" customWidth="1"/>
    <col min="11010" max="11010" width="5" style="821" customWidth="1"/>
    <col min="11011" max="11011" width="13.75" style="821" customWidth="1"/>
    <col min="11012" max="11012" width="5" style="821" customWidth="1"/>
    <col min="11013" max="11013" width="13.75" style="821" customWidth="1"/>
    <col min="11014" max="11014" width="5" style="821" customWidth="1"/>
    <col min="11015" max="11015" width="11" style="821"/>
    <col min="11016" max="11016" width="5" style="821" customWidth="1"/>
    <col min="11017" max="11017" width="11" style="821"/>
    <col min="11018" max="11018" width="5" style="821" customWidth="1"/>
    <col min="11019" max="11264" width="11" style="821"/>
    <col min="11265" max="11265" width="31.25" style="821" customWidth="1"/>
    <col min="11266" max="11266" width="5" style="821" customWidth="1"/>
    <col min="11267" max="11267" width="13.75" style="821" customWidth="1"/>
    <col min="11268" max="11268" width="5" style="821" customWidth="1"/>
    <col min="11269" max="11269" width="13.75" style="821" customWidth="1"/>
    <col min="11270" max="11270" width="5" style="821" customWidth="1"/>
    <col min="11271" max="11271" width="11" style="821"/>
    <col min="11272" max="11272" width="5" style="821" customWidth="1"/>
    <col min="11273" max="11273" width="11" style="821"/>
    <col min="11274" max="11274" width="5" style="821" customWidth="1"/>
    <col min="11275" max="11520" width="11" style="821"/>
    <col min="11521" max="11521" width="31.25" style="821" customWidth="1"/>
    <col min="11522" max="11522" width="5" style="821" customWidth="1"/>
    <col min="11523" max="11523" width="13.75" style="821" customWidth="1"/>
    <col min="11524" max="11524" width="5" style="821" customWidth="1"/>
    <col min="11525" max="11525" width="13.75" style="821" customWidth="1"/>
    <col min="11526" max="11526" width="5" style="821" customWidth="1"/>
    <col min="11527" max="11527" width="11" style="821"/>
    <col min="11528" max="11528" width="5" style="821" customWidth="1"/>
    <col min="11529" max="11529" width="11" style="821"/>
    <col min="11530" max="11530" width="5" style="821" customWidth="1"/>
    <col min="11531" max="11776" width="11" style="821"/>
    <col min="11777" max="11777" width="31.25" style="821" customWidth="1"/>
    <col min="11778" max="11778" width="5" style="821" customWidth="1"/>
    <col min="11779" max="11779" width="13.75" style="821" customWidth="1"/>
    <col min="11780" max="11780" width="5" style="821" customWidth="1"/>
    <col min="11781" max="11781" width="13.75" style="821" customWidth="1"/>
    <col min="11782" max="11782" width="5" style="821" customWidth="1"/>
    <col min="11783" max="11783" width="11" style="821"/>
    <col min="11784" max="11784" width="5" style="821" customWidth="1"/>
    <col min="11785" max="11785" width="11" style="821"/>
    <col min="11786" max="11786" width="5" style="821" customWidth="1"/>
    <col min="11787" max="12032" width="11" style="821"/>
    <col min="12033" max="12033" width="31.25" style="821" customWidth="1"/>
    <col min="12034" max="12034" width="5" style="821" customWidth="1"/>
    <col min="12035" max="12035" width="13.75" style="821" customWidth="1"/>
    <col min="12036" max="12036" width="5" style="821" customWidth="1"/>
    <col min="12037" max="12037" width="13.75" style="821" customWidth="1"/>
    <col min="12038" max="12038" width="5" style="821" customWidth="1"/>
    <col min="12039" max="12039" width="11" style="821"/>
    <col min="12040" max="12040" width="5" style="821" customWidth="1"/>
    <col min="12041" max="12041" width="11" style="821"/>
    <col min="12042" max="12042" width="5" style="821" customWidth="1"/>
    <col min="12043" max="12288" width="11" style="821"/>
    <col min="12289" max="12289" width="31.25" style="821" customWidth="1"/>
    <col min="12290" max="12290" width="5" style="821" customWidth="1"/>
    <col min="12291" max="12291" width="13.75" style="821" customWidth="1"/>
    <col min="12292" max="12292" width="5" style="821" customWidth="1"/>
    <col min="12293" max="12293" width="13.75" style="821" customWidth="1"/>
    <col min="12294" max="12294" width="5" style="821" customWidth="1"/>
    <col min="12295" max="12295" width="11" style="821"/>
    <col min="12296" max="12296" width="5" style="821" customWidth="1"/>
    <col min="12297" max="12297" width="11" style="821"/>
    <col min="12298" max="12298" width="5" style="821" customWidth="1"/>
    <col min="12299" max="12544" width="11" style="821"/>
    <col min="12545" max="12545" width="31.25" style="821" customWidth="1"/>
    <col min="12546" max="12546" width="5" style="821" customWidth="1"/>
    <col min="12547" max="12547" width="13.75" style="821" customWidth="1"/>
    <col min="12548" max="12548" width="5" style="821" customWidth="1"/>
    <col min="12549" max="12549" width="13.75" style="821" customWidth="1"/>
    <col min="12550" max="12550" width="5" style="821" customWidth="1"/>
    <col min="12551" max="12551" width="11" style="821"/>
    <col min="12552" max="12552" width="5" style="821" customWidth="1"/>
    <col min="12553" max="12553" width="11" style="821"/>
    <col min="12554" max="12554" width="5" style="821" customWidth="1"/>
    <col min="12555" max="12800" width="11" style="821"/>
    <col min="12801" max="12801" width="31.25" style="821" customWidth="1"/>
    <col min="12802" max="12802" width="5" style="821" customWidth="1"/>
    <col min="12803" max="12803" width="13.75" style="821" customWidth="1"/>
    <col min="12804" max="12804" width="5" style="821" customWidth="1"/>
    <col min="12805" max="12805" width="13.75" style="821" customWidth="1"/>
    <col min="12806" max="12806" width="5" style="821" customWidth="1"/>
    <col min="12807" max="12807" width="11" style="821"/>
    <col min="12808" max="12808" width="5" style="821" customWidth="1"/>
    <col min="12809" max="12809" width="11" style="821"/>
    <col min="12810" max="12810" width="5" style="821" customWidth="1"/>
    <col min="12811" max="13056" width="11" style="821"/>
    <col min="13057" max="13057" width="31.25" style="821" customWidth="1"/>
    <col min="13058" max="13058" width="5" style="821" customWidth="1"/>
    <col min="13059" max="13059" width="13.75" style="821" customWidth="1"/>
    <col min="13060" max="13060" width="5" style="821" customWidth="1"/>
    <col min="13061" max="13061" width="13.75" style="821" customWidth="1"/>
    <col min="13062" max="13062" width="5" style="821" customWidth="1"/>
    <col min="13063" max="13063" width="11" style="821"/>
    <col min="13064" max="13064" width="5" style="821" customWidth="1"/>
    <col min="13065" max="13065" width="11" style="821"/>
    <col min="13066" max="13066" width="5" style="821" customWidth="1"/>
    <col min="13067" max="13312" width="11" style="821"/>
    <col min="13313" max="13313" width="31.25" style="821" customWidth="1"/>
    <col min="13314" max="13314" width="5" style="821" customWidth="1"/>
    <col min="13315" max="13315" width="13.75" style="821" customWidth="1"/>
    <col min="13316" max="13316" width="5" style="821" customWidth="1"/>
    <col min="13317" max="13317" width="13.75" style="821" customWidth="1"/>
    <col min="13318" max="13318" width="5" style="821" customWidth="1"/>
    <col min="13319" max="13319" width="11" style="821"/>
    <col min="13320" max="13320" width="5" style="821" customWidth="1"/>
    <col min="13321" max="13321" width="11" style="821"/>
    <col min="13322" max="13322" width="5" style="821" customWidth="1"/>
    <col min="13323" max="13568" width="11" style="821"/>
    <col min="13569" max="13569" width="31.25" style="821" customWidth="1"/>
    <col min="13570" max="13570" width="5" style="821" customWidth="1"/>
    <col min="13571" max="13571" width="13.75" style="821" customWidth="1"/>
    <col min="13572" max="13572" width="5" style="821" customWidth="1"/>
    <col min="13573" max="13573" width="13.75" style="821" customWidth="1"/>
    <col min="13574" max="13574" width="5" style="821" customWidth="1"/>
    <col min="13575" max="13575" width="11" style="821"/>
    <col min="13576" max="13576" width="5" style="821" customWidth="1"/>
    <col min="13577" max="13577" width="11" style="821"/>
    <col min="13578" max="13578" width="5" style="821" customWidth="1"/>
    <col min="13579" max="13824" width="11" style="821"/>
    <col min="13825" max="13825" width="31.25" style="821" customWidth="1"/>
    <col min="13826" max="13826" width="5" style="821" customWidth="1"/>
    <col min="13827" max="13827" width="13.75" style="821" customWidth="1"/>
    <col min="13828" max="13828" width="5" style="821" customWidth="1"/>
    <col min="13829" max="13829" width="13.75" style="821" customWidth="1"/>
    <col min="13830" max="13830" width="5" style="821" customWidth="1"/>
    <col min="13831" max="13831" width="11" style="821"/>
    <col min="13832" max="13832" width="5" style="821" customWidth="1"/>
    <col min="13833" max="13833" width="11" style="821"/>
    <col min="13834" max="13834" width="5" style="821" customWidth="1"/>
    <col min="13835" max="14080" width="11" style="821"/>
    <col min="14081" max="14081" width="31.25" style="821" customWidth="1"/>
    <col min="14082" max="14082" width="5" style="821" customWidth="1"/>
    <col min="14083" max="14083" width="13.75" style="821" customWidth="1"/>
    <col min="14084" max="14084" width="5" style="821" customWidth="1"/>
    <col min="14085" max="14085" width="13.75" style="821" customWidth="1"/>
    <col min="14086" max="14086" width="5" style="821" customWidth="1"/>
    <col min="14087" max="14087" width="11" style="821"/>
    <col min="14088" max="14088" width="5" style="821" customWidth="1"/>
    <col min="14089" max="14089" width="11" style="821"/>
    <col min="14090" max="14090" width="5" style="821" customWidth="1"/>
    <col min="14091" max="14336" width="11" style="821"/>
    <col min="14337" max="14337" width="31.25" style="821" customWidth="1"/>
    <col min="14338" max="14338" width="5" style="821" customWidth="1"/>
    <col min="14339" max="14339" width="13.75" style="821" customWidth="1"/>
    <col min="14340" max="14340" width="5" style="821" customWidth="1"/>
    <col min="14341" max="14341" width="13.75" style="821" customWidth="1"/>
    <col min="14342" max="14342" width="5" style="821" customWidth="1"/>
    <col min="14343" max="14343" width="11" style="821"/>
    <col min="14344" max="14344" width="5" style="821" customWidth="1"/>
    <col min="14345" max="14345" width="11" style="821"/>
    <col min="14346" max="14346" width="5" style="821" customWidth="1"/>
    <col min="14347" max="14592" width="11" style="821"/>
    <col min="14593" max="14593" width="31.25" style="821" customWidth="1"/>
    <col min="14594" max="14594" width="5" style="821" customWidth="1"/>
    <col min="14595" max="14595" width="13.75" style="821" customWidth="1"/>
    <col min="14596" max="14596" width="5" style="821" customWidth="1"/>
    <col min="14597" max="14597" width="13.75" style="821" customWidth="1"/>
    <col min="14598" max="14598" width="5" style="821" customWidth="1"/>
    <col min="14599" max="14599" width="11" style="821"/>
    <col min="14600" max="14600" width="5" style="821" customWidth="1"/>
    <col min="14601" max="14601" width="11" style="821"/>
    <col min="14602" max="14602" width="5" style="821" customWidth="1"/>
    <col min="14603" max="14848" width="11" style="821"/>
    <col min="14849" max="14849" width="31.25" style="821" customWidth="1"/>
    <col min="14850" max="14850" width="5" style="821" customWidth="1"/>
    <col min="14851" max="14851" width="13.75" style="821" customWidth="1"/>
    <col min="14852" max="14852" width="5" style="821" customWidth="1"/>
    <col min="14853" max="14853" width="13.75" style="821" customWidth="1"/>
    <col min="14854" max="14854" width="5" style="821" customWidth="1"/>
    <col min="14855" max="14855" width="11" style="821"/>
    <col min="14856" max="14856" width="5" style="821" customWidth="1"/>
    <col min="14857" max="14857" width="11" style="821"/>
    <col min="14858" max="14858" width="5" style="821" customWidth="1"/>
    <col min="14859" max="15104" width="11" style="821"/>
    <col min="15105" max="15105" width="31.25" style="821" customWidth="1"/>
    <col min="15106" max="15106" width="5" style="821" customWidth="1"/>
    <col min="15107" max="15107" width="13.75" style="821" customWidth="1"/>
    <col min="15108" max="15108" width="5" style="821" customWidth="1"/>
    <col min="15109" max="15109" width="13.75" style="821" customWidth="1"/>
    <col min="15110" max="15110" width="5" style="821" customWidth="1"/>
    <col min="15111" max="15111" width="11" style="821"/>
    <col min="15112" max="15112" width="5" style="821" customWidth="1"/>
    <col min="15113" max="15113" width="11" style="821"/>
    <col min="15114" max="15114" width="5" style="821" customWidth="1"/>
    <col min="15115" max="15360" width="11" style="821"/>
    <col min="15361" max="15361" width="31.25" style="821" customWidth="1"/>
    <col min="15362" max="15362" width="5" style="821" customWidth="1"/>
    <col min="15363" max="15363" width="13.75" style="821" customWidth="1"/>
    <col min="15364" max="15364" width="5" style="821" customWidth="1"/>
    <col min="15365" max="15365" width="13.75" style="821" customWidth="1"/>
    <col min="15366" max="15366" width="5" style="821" customWidth="1"/>
    <col min="15367" max="15367" width="11" style="821"/>
    <col min="15368" max="15368" width="5" style="821" customWidth="1"/>
    <col min="15369" max="15369" width="11" style="821"/>
    <col min="15370" max="15370" width="5" style="821" customWidth="1"/>
    <col min="15371" max="15616" width="11" style="821"/>
    <col min="15617" max="15617" width="31.25" style="821" customWidth="1"/>
    <col min="15618" max="15618" width="5" style="821" customWidth="1"/>
    <col min="15619" max="15619" width="13.75" style="821" customWidth="1"/>
    <col min="15620" max="15620" width="5" style="821" customWidth="1"/>
    <col min="15621" max="15621" width="13.75" style="821" customWidth="1"/>
    <col min="15622" max="15622" width="5" style="821" customWidth="1"/>
    <col min="15623" max="15623" width="11" style="821"/>
    <col min="15624" max="15624" width="5" style="821" customWidth="1"/>
    <col min="15625" max="15625" width="11" style="821"/>
    <col min="15626" max="15626" width="5" style="821" customWidth="1"/>
    <col min="15627" max="15872" width="11" style="821"/>
    <col min="15873" max="15873" width="31.25" style="821" customWidth="1"/>
    <col min="15874" max="15874" width="5" style="821" customWidth="1"/>
    <col min="15875" max="15875" width="13.75" style="821" customWidth="1"/>
    <col min="15876" max="15876" width="5" style="821" customWidth="1"/>
    <col min="15877" max="15877" width="13.75" style="821" customWidth="1"/>
    <col min="15878" max="15878" width="5" style="821" customWidth="1"/>
    <col min="15879" max="15879" width="11" style="821"/>
    <col min="15880" max="15880" width="5" style="821" customWidth="1"/>
    <col min="15881" max="15881" width="11" style="821"/>
    <col min="15882" max="15882" width="5" style="821" customWidth="1"/>
    <col min="15883" max="16128" width="11" style="821"/>
    <col min="16129" max="16129" width="31.25" style="821" customWidth="1"/>
    <col min="16130" max="16130" width="5" style="821" customWidth="1"/>
    <col min="16131" max="16131" width="13.75" style="821" customWidth="1"/>
    <col min="16132" max="16132" width="5" style="821" customWidth="1"/>
    <col min="16133" max="16133" width="13.75" style="821" customWidth="1"/>
    <col min="16134" max="16134" width="5" style="821" customWidth="1"/>
    <col min="16135" max="16135" width="11" style="821"/>
    <col min="16136" max="16136" width="5" style="821" customWidth="1"/>
    <col min="16137" max="16137" width="11" style="821"/>
    <col min="16138" max="16138" width="5" style="821" customWidth="1"/>
    <col min="16139" max="16384" width="11" style="821"/>
  </cols>
  <sheetData>
    <row r="1" spans="1:10" ht="18" x14ac:dyDescent="0.2">
      <c r="A1" s="819" t="s">
        <v>1143</v>
      </c>
      <c r="B1" s="819"/>
      <c r="C1" s="820"/>
      <c r="D1" s="820"/>
      <c r="E1" s="820"/>
      <c r="F1" s="820"/>
      <c r="G1" s="820"/>
      <c r="H1" s="820"/>
      <c r="I1" s="822"/>
      <c r="J1" s="1190" t="s">
        <v>1023</v>
      </c>
    </row>
    <row r="2" spans="1:10" ht="18" x14ac:dyDescent="0.2">
      <c r="A2" s="748">
        <v>2014</v>
      </c>
      <c r="B2" s="819"/>
      <c r="C2" s="820"/>
      <c r="D2" s="820"/>
      <c r="E2" s="820"/>
      <c r="F2" s="820"/>
      <c r="G2" s="820"/>
      <c r="H2" s="820"/>
      <c r="I2" s="820"/>
      <c r="J2" s="820"/>
    </row>
    <row r="3" spans="1:10" ht="18" x14ac:dyDescent="0.2">
      <c r="A3" s="822"/>
      <c r="B3" s="822"/>
      <c r="C3" s="820"/>
      <c r="D3" s="820"/>
      <c r="E3" s="820"/>
      <c r="F3" s="820"/>
      <c r="G3" s="820"/>
      <c r="H3" s="820"/>
      <c r="I3" s="820"/>
      <c r="J3" s="820"/>
    </row>
    <row r="4" spans="1:10" s="824" customFormat="1" ht="33" customHeight="1" x14ac:dyDescent="0.2">
      <c r="A4" s="823" t="s">
        <v>805</v>
      </c>
      <c r="B4" s="823"/>
      <c r="C4" s="1671" t="s">
        <v>806</v>
      </c>
      <c r="D4" s="1671"/>
      <c r="E4" s="1671" t="s">
        <v>807</v>
      </c>
      <c r="F4" s="1671"/>
      <c r="G4" s="1671" t="s">
        <v>808</v>
      </c>
      <c r="H4" s="1671"/>
      <c r="I4" s="1671" t="s">
        <v>809</v>
      </c>
      <c r="J4" s="1671"/>
    </row>
    <row r="5" spans="1:10" s="824" customFormat="1" ht="17.100000000000001" customHeight="1" x14ac:dyDescent="0.2">
      <c r="A5" s="825" t="s">
        <v>5</v>
      </c>
      <c r="B5" s="825"/>
      <c r="C5" s="757">
        <f>SUM(C6:C27)</f>
        <v>430015372.10746604</v>
      </c>
      <c r="D5" s="825"/>
      <c r="E5" s="755">
        <f>SUM(E6:F27)</f>
        <v>631894</v>
      </c>
      <c r="F5" s="827"/>
      <c r="G5" s="826">
        <f>SUM(G6:H27)</f>
        <v>234</v>
      </c>
      <c r="H5" s="828"/>
      <c r="I5" s="755">
        <f>SUM(I6:J27)</f>
        <v>2456</v>
      </c>
      <c r="J5" s="826"/>
    </row>
    <row r="6" spans="1:10" s="824" customFormat="1" ht="17.100000000000001" customHeight="1" x14ac:dyDescent="0.25">
      <c r="A6" s="854" t="s">
        <v>810</v>
      </c>
      <c r="B6" s="830"/>
      <c r="C6" s="853">
        <v>0</v>
      </c>
      <c r="D6" s="831"/>
      <c r="E6" s="853">
        <v>0</v>
      </c>
      <c r="F6" s="833"/>
      <c r="G6" s="853">
        <v>0</v>
      </c>
      <c r="H6" s="834"/>
      <c r="I6" s="853">
        <v>0</v>
      </c>
      <c r="J6" s="834"/>
    </row>
    <row r="7" spans="1:10" s="824" customFormat="1" ht="17.100000000000001" customHeight="1" x14ac:dyDescent="0.25">
      <c r="A7" s="854" t="s">
        <v>811</v>
      </c>
      <c r="B7" s="830"/>
      <c r="C7" s="853">
        <v>0</v>
      </c>
      <c r="D7" s="831"/>
      <c r="E7" s="853">
        <v>0</v>
      </c>
      <c r="F7" s="833"/>
      <c r="G7" s="853">
        <v>0</v>
      </c>
      <c r="H7" s="834"/>
      <c r="I7" s="853">
        <v>0</v>
      </c>
      <c r="J7" s="834"/>
    </row>
    <row r="8" spans="1:10" s="824" customFormat="1" ht="17.100000000000001" customHeight="1" x14ac:dyDescent="0.25">
      <c r="A8" s="854" t="s">
        <v>812</v>
      </c>
      <c r="B8" s="830"/>
      <c r="C8" s="762">
        <v>150302082.00146601</v>
      </c>
      <c r="D8" s="831"/>
      <c r="E8" s="832">
        <v>140000</v>
      </c>
      <c r="F8" s="833"/>
      <c r="G8" s="853">
        <v>3</v>
      </c>
      <c r="H8" s="834"/>
      <c r="I8" s="853">
        <v>3</v>
      </c>
      <c r="J8" s="834"/>
    </row>
    <row r="9" spans="1:10" s="824" customFormat="1" ht="17.100000000000001" customHeight="1" x14ac:dyDescent="0.25">
      <c r="A9" s="854" t="s">
        <v>813</v>
      </c>
      <c r="B9" s="830"/>
      <c r="C9" s="853">
        <v>0</v>
      </c>
      <c r="D9" s="831"/>
      <c r="E9" s="853">
        <v>0</v>
      </c>
      <c r="F9" s="833"/>
      <c r="G9" s="853">
        <v>0</v>
      </c>
      <c r="H9" s="834"/>
      <c r="I9" s="853">
        <v>0</v>
      </c>
      <c r="J9" s="834"/>
    </row>
    <row r="10" spans="1:10" s="824" customFormat="1" ht="17.100000000000001" customHeight="1" x14ac:dyDescent="0.25">
      <c r="A10" s="854" t="s">
        <v>814</v>
      </c>
      <c r="B10" s="830"/>
      <c r="C10" s="762">
        <v>19748803.649999999</v>
      </c>
      <c r="D10" s="831"/>
      <c r="E10" s="832">
        <v>16582</v>
      </c>
      <c r="F10" s="833"/>
      <c r="G10" s="853">
        <v>41</v>
      </c>
      <c r="H10" s="834"/>
      <c r="I10" s="853">
        <v>41</v>
      </c>
      <c r="J10" s="834"/>
    </row>
    <row r="11" spans="1:10" s="824" customFormat="1" ht="17.100000000000001" customHeight="1" x14ac:dyDescent="0.25">
      <c r="A11" s="854" t="s">
        <v>815</v>
      </c>
      <c r="B11" s="830"/>
      <c r="C11" s="762">
        <v>12627393</v>
      </c>
      <c r="D11" s="831"/>
      <c r="E11" s="832">
        <v>2709</v>
      </c>
      <c r="F11" s="833"/>
      <c r="G11" s="853">
        <v>7</v>
      </c>
      <c r="H11" s="834"/>
      <c r="I11" s="853">
        <v>13</v>
      </c>
      <c r="J11" s="834"/>
    </row>
    <row r="12" spans="1:10" s="824" customFormat="1" ht="17.100000000000001" customHeight="1" x14ac:dyDescent="0.25">
      <c r="A12" s="854" t="s">
        <v>816</v>
      </c>
      <c r="B12" s="830"/>
      <c r="C12" s="762">
        <v>16319847.460000001</v>
      </c>
      <c r="D12" s="831"/>
      <c r="E12" s="832">
        <v>5140</v>
      </c>
      <c r="F12" s="833"/>
      <c r="G12" s="853">
        <v>9</v>
      </c>
      <c r="H12" s="834"/>
      <c r="I12" s="853">
        <v>9</v>
      </c>
      <c r="J12" s="834"/>
    </row>
    <row r="13" spans="1:10" s="824" customFormat="1" ht="17.100000000000001" customHeight="1" x14ac:dyDescent="0.25">
      <c r="A13" s="854" t="s">
        <v>817</v>
      </c>
      <c r="B13" s="830"/>
      <c r="C13" s="762">
        <v>34855061.960000001</v>
      </c>
      <c r="D13" s="831"/>
      <c r="E13" s="832">
        <v>10000</v>
      </c>
      <c r="F13" s="833"/>
      <c r="G13" s="853">
        <v>2</v>
      </c>
      <c r="H13" s="834"/>
      <c r="I13" s="853">
        <v>4</v>
      </c>
      <c r="J13" s="834"/>
    </row>
    <row r="14" spans="1:10" s="824" customFormat="1" ht="17.100000000000001" customHeight="1" x14ac:dyDescent="0.25">
      <c r="A14" s="854" t="s">
        <v>818</v>
      </c>
      <c r="B14" s="830"/>
      <c r="C14" s="762">
        <v>24500000</v>
      </c>
      <c r="D14" s="831"/>
      <c r="E14" s="832">
        <v>369950</v>
      </c>
      <c r="F14" s="833"/>
      <c r="G14" s="853">
        <v>5</v>
      </c>
      <c r="H14" s="834"/>
      <c r="I14" s="853">
        <v>5</v>
      </c>
      <c r="J14" s="834"/>
    </row>
    <row r="15" spans="1:10" s="824" customFormat="1" ht="17.100000000000001" customHeight="1" x14ac:dyDescent="0.25">
      <c r="A15" s="854" t="s">
        <v>819</v>
      </c>
      <c r="B15" s="830"/>
      <c r="C15" s="762">
        <v>35480291.946000002</v>
      </c>
      <c r="D15" s="831"/>
      <c r="E15" s="832">
        <v>2261</v>
      </c>
      <c r="F15" s="833"/>
      <c r="G15" s="853">
        <v>57</v>
      </c>
      <c r="H15" s="834"/>
      <c r="I15" s="853">
        <v>2261</v>
      </c>
      <c r="J15" s="834"/>
    </row>
    <row r="16" spans="1:10" s="824" customFormat="1" ht="17.100000000000001" customHeight="1" x14ac:dyDescent="0.25">
      <c r="A16" s="854" t="s">
        <v>820</v>
      </c>
      <c r="B16" s="830"/>
      <c r="C16" s="853">
        <v>0</v>
      </c>
      <c r="D16" s="831"/>
      <c r="E16" s="853">
        <v>0</v>
      </c>
      <c r="F16" s="833"/>
      <c r="G16" s="853">
        <v>0</v>
      </c>
      <c r="H16" s="836"/>
      <c r="I16" s="853">
        <v>0</v>
      </c>
      <c r="J16" s="834"/>
    </row>
    <row r="17" spans="1:10" s="824" customFormat="1" ht="17.100000000000001" customHeight="1" x14ac:dyDescent="0.2">
      <c r="A17" s="854" t="s">
        <v>834</v>
      </c>
      <c r="B17" s="838"/>
      <c r="C17" s="853">
        <v>0</v>
      </c>
      <c r="D17" s="839"/>
      <c r="E17" s="853">
        <v>0</v>
      </c>
      <c r="F17" s="840"/>
      <c r="G17" s="853">
        <v>0</v>
      </c>
      <c r="H17" s="841"/>
      <c r="I17" s="853">
        <v>0</v>
      </c>
      <c r="J17" s="840"/>
    </row>
    <row r="18" spans="1:10" s="824" customFormat="1" ht="17.100000000000001" customHeight="1" x14ac:dyDescent="0.25">
      <c r="A18" s="854" t="s">
        <v>821</v>
      </c>
      <c r="B18" s="830"/>
      <c r="C18" s="853">
        <v>0</v>
      </c>
      <c r="D18" s="831"/>
      <c r="E18" s="853">
        <v>0</v>
      </c>
      <c r="F18" s="833"/>
      <c r="G18" s="853">
        <v>0</v>
      </c>
      <c r="H18" s="836"/>
      <c r="I18" s="853">
        <v>0</v>
      </c>
      <c r="J18" s="834"/>
    </row>
    <row r="19" spans="1:10" s="824" customFormat="1" ht="15.75" x14ac:dyDescent="0.2">
      <c r="A19" s="854" t="s">
        <v>822</v>
      </c>
      <c r="B19" s="830"/>
      <c r="C19" s="853">
        <v>0</v>
      </c>
      <c r="D19" s="839"/>
      <c r="E19" s="853">
        <v>0</v>
      </c>
      <c r="F19" s="840"/>
      <c r="G19" s="853">
        <v>0</v>
      </c>
      <c r="H19" s="841"/>
      <c r="I19" s="853">
        <v>0</v>
      </c>
      <c r="J19" s="840"/>
    </row>
    <row r="20" spans="1:10" s="824" customFormat="1" ht="31.5" x14ac:dyDescent="0.2">
      <c r="A20" s="854" t="s">
        <v>823</v>
      </c>
      <c r="B20" s="830"/>
      <c r="C20" s="853">
        <v>0</v>
      </c>
      <c r="D20" s="839"/>
      <c r="E20" s="853">
        <v>0</v>
      </c>
      <c r="F20" s="840"/>
      <c r="G20" s="853">
        <v>0</v>
      </c>
      <c r="H20" s="841"/>
      <c r="I20" s="853">
        <v>0</v>
      </c>
      <c r="J20" s="840"/>
    </row>
    <row r="21" spans="1:10" s="824" customFormat="1" ht="31.5" x14ac:dyDescent="0.25">
      <c r="A21" s="854" t="s">
        <v>824</v>
      </c>
      <c r="B21" s="830"/>
      <c r="C21" s="853">
        <v>0</v>
      </c>
      <c r="D21" s="831"/>
      <c r="E21" s="853">
        <v>0</v>
      </c>
      <c r="F21" s="833"/>
      <c r="G21" s="853">
        <v>0</v>
      </c>
      <c r="H21" s="836"/>
      <c r="I21" s="853">
        <v>0</v>
      </c>
      <c r="J21" s="834"/>
    </row>
    <row r="22" spans="1:10" s="824" customFormat="1" ht="17.100000000000001" customHeight="1" x14ac:dyDescent="0.25">
      <c r="A22" s="854" t="s">
        <v>825</v>
      </c>
      <c r="B22" s="830"/>
      <c r="C22" s="853">
        <v>0</v>
      </c>
      <c r="D22" s="831"/>
      <c r="E22" s="853">
        <v>0</v>
      </c>
      <c r="F22" s="833"/>
      <c r="G22" s="853">
        <v>0</v>
      </c>
      <c r="H22" s="836"/>
      <c r="I22" s="853">
        <v>0</v>
      </c>
      <c r="J22" s="834"/>
    </row>
    <row r="23" spans="1:10" s="824" customFormat="1" ht="17.100000000000001" customHeight="1" x14ac:dyDescent="0.25">
      <c r="A23" s="854" t="s">
        <v>826</v>
      </c>
      <c r="B23" s="830"/>
      <c r="C23" s="853">
        <v>0</v>
      </c>
      <c r="D23" s="831"/>
      <c r="E23" s="853">
        <v>0</v>
      </c>
      <c r="F23" s="833"/>
      <c r="G23" s="853">
        <v>0</v>
      </c>
      <c r="H23" s="836"/>
      <c r="I23" s="853">
        <v>0</v>
      </c>
      <c r="J23" s="834"/>
    </row>
    <row r="24" spans="1:10" s="824" customFormat="1" ht="17.100000000000001" customHeight="1" x14ac:dyDescent="0.25">
      <c r="A24" s="854" t="s">
        <v>827</v>
      </c>
      <c r="B24" s="830"/>
      <c r="C24" s="762">
        <v>1223771</v>
      </c>
      <c r="D24" s="831"/>
      <c r="E24" s="832">
        <v>50000</v>
      </c>
      <c r="F24" s="833"/>
      <c r="G24" s="853">
        <v>1</v>
      </c>
      <c r="H24" s="836"/>
      <c r="I24" s="853">
        <v>1</v>
      </c>
      <c r="J24" s="834"/>
    </row>
    <row r="25" spans="1:10" s="824" customFormat="1" ht="17.100000000000001" customHeight="1" x14ac:dyDescent="0.25">
      <c r="A25" s="854" t="s">
        <v>835</v>
      </c>
      <c r="B25" s="830"/>
      <c r="C25" s="762">
        <v>115338502.64000003</v>
      </c>
      <c r="D25" s="831"/>
      <c r="E25" s="832">
        <v>30337</v>
      </c>
      <c r="F25" s="833"/>
      <c r="G25" s="853">
        <v>102</v>
      </c>
      <c r="H25" s="836"/>
      <c r="I25" s="853">
        <v>104</v>
      </c>
      <c r="J25" s="834"/>
    </row>
    <row r="26" spans="1:10" s="824" customFormat="1" ht="17.100000000000001" customHeight="1" x14ac:dyDescent="0.25">
      <c r="A26" s="854" t="s">
        <v>836</v>
      </c>
      <c r="B26" s="830"/>
      <c r="C26" s="762">
        <v>7224177.4499999993</v>
      </c>
      <c r="D26" s="831"/>
      <c r="E26" s="832">
        <v>3665</v>
      </c>
      <c r="F26" s="833"/>
      <c r="G26" s="853">
        <v>6</v>
      </c>
      <c r="H26" s="836"/>
      <c r="I26" s="853">
        <v>13</v>
      </c>
      <c r="J26" s="834"/>
    </row>
    <row r="27" spans="1:10" s="824" customFormat="1" ht="17.100000000000001" customHeight="1" x14ac:dyDescent="0.25">
      <c r="A27" s="855" t="s">
        <v>837</v>
      </c>
      <c r="B27" s="843"/>
      <c r="C27" s="773">
        <v>12395441</v>
      </c>
      <c r="D27" s="844"/>
      <c r="E27" s="845">
        <v>1250</v>
      </c>
      <c r="F27" s="846"/>
      <c r="G27" s="856">
        <v>1</v>
      </c>
      <c r="H27" s="847"/>
      <c r="I27" s="856">
        <v>2</v>
      </c>
      <c r="J27" s="848"/>
    </row>
    <row r="28" spans="1:10" s="824" customFormat="1" ht="15" customHeight="1" x14ac:dyDescent="0.25">
      <c r="A28" s="830"/>
      <c r="B28" s="830"/>
      <c r="C28" s="831"/>
      <c r="D28" s="831"/>
      <c r="E28" s="833"/>
      <c r="F28" s="833"/>
      <c r="G28" s="834"/>
      <c r="H28" s="834"/>
      <c r="I28" s="834"/>
      <c r="J28" s="834"/>
    </row>
    <row r="29" spans="1:10" ht="15" customHeight="1" x14ac:dyDescent="0.25">
      <c r="A29" s="805" t="s">
        <v>838</v>
      </c>
      <c r="B29" s="805"/>
      <c r="C29" s="849"/>
      <c r="D29" s="849"/>
      <c r="E29" s="849"/>
      <c r="F29" s="849"/>
      <c r="G29" s="849"/>
      <c r="H29" s="849"/>
      <c r="I29" s="849"/>
      <c r="J29" s="849"/>
    </row>
    <row r="30" spans="1:10" ht="15" customHeight="1" x14ac:dyDescent="0.2">
      <c r="A30" s="812" t="s">
        <v>839</v>
      </c>
      <c r="B30" s="812"/>
      <c r="C30" s="850"/>
      <c r="D30" s="806"/>
      <c r="E30" s="851"/>
      <c r="F30" s="806"/>
      <c r="G30" s="851"/>
      <c r="H30" s="851"/>
      <c r="I30" s="851"/>
      <c r="J30" s="851"/>
    </row>
  </sheetData>
  <mergeCells count="4">
    <mergeCell ref="C4:D4"/>
    <mergeCell ref="E4:F4"/>
    <mergeCell ref="G4:H4"/>
    <mergeCell ref="I4:J4"/>
  </mergeCells>
  <printOptions horizontalCentered="1" verticalCentered="1"/>
  <pageMargins left="0.98425196850393704" right="0.39370078740157483" top="0.39370078740157483" bottom="0.39370078740157483" header="0" footer="0.19685039370078741"/>
  <pageSetup orientation="landscape" r:id="rId1"/>
  <headerFooter>
    <oddFooter>&amp;R332</oddFooter>
  </headerFooter>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30"/>
  <sheetViews>
    <sheetView showGridLines="0" view="pageBreakPreview" zoomScaleNormal="100" zoomScaleSheetLayoutView="100" workbookViewId="0">
      <selection activeCell="I8" sqref="I8"/>
    </sheetView>
  </sheetViews>
  <sheetFormatPr baseColWidth="10" defaultRowHeight="12.75" x14ac:dyDescent="0.2"/>
  <cols>
    <col min="1" max="1" width="31.25" style="821" customWidth="1"/>
    <col min="2" max="2" width="5" style="821" customWidth="1"/>
    <col min="3" max="3" width="13.75" style="821" customWidth="1"/>
    <col min="4" max="4" width="5" style="821" customWidth="1"/>
    <col min="5" max="5" width="13.75" style="821" customWidth="1"/>
    <col min="6" max="6" width="5" style="821" customWidth="1"/>
    <col min="7" max="7" width="11" style="821"/>
    <col min="8" max="8" width="5" style="821" customWidth="1"/>
    <col min="9" max="9" width="11" style="821"/>
    <col min="10" max="10" width="5" style="821" customWidth="1"/>
    <col min="11" max="256" width="11" style="821"/>
    <col min="257" max="257" width="31.25" style="821" customWidth="1"/>
    <col min="258" max="258" width="5" style="821" customWidth="1"/>
    <col min="259" max="259" width="13.75" style="821" customWidth="1"/>
    <col min="260" max="260" width="5" style="821" customWidth="1"/>
    <col min="261" max="261" width="13.75" style="821" customWidth="1"/>
    <col min="262" max="262" width="5" style="821" customWidth="1"/>
    <col min="263" max="263" width="11" style="821"/>
    <col min="264" max="264" width="5" style="821" customWidth="1"/>
    <col min="265" max="265" width="11" style="821"/>
    <col min="266" max="266" width="5" style="821" customWidth="1"/>
    <col min="267" max="512" width="11" style="821"/>
    <col min="513" max="513" width="31.25" style="821" customWidth="1"/>
    <col min="514" max="514" width="5" style="821" customWidth="1"/>
    <col min="515" max="515" width="13.75" style="821" customWidth="1"/>
    <col min="516" max="516" width="5" style="821" customWidth="1"/>
    <col min="517" max="517" width="13.75" style="821" customWidth="1"/>
    <col min="518" max="518" width="5" style="821" customWidth="1"/>
    <col min="519" max="519" width="11" style="821"/>
    <col min="520" max="520" width="5" style="821" customWidth="1"/>
    <col min="521" max="521" width="11" style="821"/>
    <col min="522" max="522" width="5" style="821" customWidth="1"/>
    <col min="523" max="768" width="11" style="821"/>
    <col min="769" max="769" width="31.25" style="821" customWidth="1"/>
    <col min="770" max="770" width="5" style="821" customWidth="1"/>
    <col min="771" max="771" width="13.75" style="821" customWidth="1"/>
    <col min="772" max="772" width="5" style="821" customWidth="1"/>
    <col min="773" max="773" width="13.75" style="821" customWidth="1"/>
    <col min="774" max="774" width="5" style="821" customWidth="1"/>
    <col min="775" max="775" width="11" style="821"/>
    <col min="776" max="776" width="5" style="821" customWidth="1"/>
    <col min="777" max="777" width="11" style="821"/>
    <col min="778" max="778" width="5" style="821" customWidth="1"/>
    <col min="779" max="1024" width="11" style="821"/>
    <col min="1025" max="1025" width="31.25" style="821" customWidth="1"/>
    <col min="1026" max="1026" width="5" style="821" customWidth="1"/>
    <col min="1027" max="1027" width="13.75" style="821" customWidth="1"/>
    <col min="1028" max="1028" width="5" style="821" customWidth="1"/>
    <col min="1029" max="1029" width="13.75" style="821" customWidth="1"/>
    <col min="1030" max="1030" width="5" style="821" customWidth="1"/>
    <col min="1031" max="1031" width="11" style="821"/>
    <col min="1032" max="1032" width="5" style="821" customWidth="1"/>
    <col min="1033" max="1033" width="11" style="821"/>
    <col min="1034" max="1034" width="5" style="821" customWidth="1"/>
    <col min="1035" max="1280" width="11" style="821"/>
    <col min="1281" max="1281" width="31.25" style="821" customWidth="1"/>
    <col min="1282" max="1282" width="5" style="821" customWidth="1"/>
    <col min="1283" max="1283" width="13.75" style="821" customWidth="1"/>
    <col min="1284" max="1284" width="5" style="821" customWidth="1"/>
    <col min="1285" max="1285" width="13.75" style="821" customWidth="1"/>
    <col min="1286" max="1286" width="5" style="821" customWidth="1"/>
    <col min="1287" max="1287" width="11" style="821"/>
    <col min="1288" max="1288" width="5" style="821" customWidth="1"/>
    <col min="1289" max="1289" width="11" style="821"/>
    <col min="1290" max="1290" width="5" style="821" customWidth="1"/>
    <col min="1291" max="1536" width="11" style="821"/>
    <col min="1537" max="1537" width="31.25" style="821" customWidth="1"/>
    <col min="1538" max="1538" width="5" style="821" customWidth="1"/>
    <col min="1539" max="1539" width="13.75" style="821" customWidth="1"/>
    <col min="1540" max="1540" width="5" style="821" customWidth="1"/>
    <col min="1541" max="1541" width="13.75" style="821" customWidth="1"/>
    <col min="1542" max="1542" width="5" style="821" customWidth="1"/>
    <col min="1543" max="1543" width="11" style="821"/>
    <col min="1544" max="1544" width="5" style="821" customWidth="1"/>
    <col min="1545" max="1545" width="11" style="821"/>
    <col min="1546" max="1546" width="5" style="821" customWidth="1"/>
    <col min="1547" max="1792" width="11" style="821"/>
    <col min="1793" max="1793" width="31.25" style="821" customWidth="1"/>
    <col min="1794" max="1794" width="5" style="821" customWidth="1"/>
    <col min="1795" max="1795" width="13.75" style="821" customWidth="1"/>
    <col min="1796" max="1796" width="5" style="821" customWidth="1"/>
    <col min="1797" max="1797" width="13.75" style="821" customWidth="1"/>
    <col min="1798" max="1798" width="5" style="821" customWidth="1"/>
    <col min="1799" max="1799" width="11" style="821"/>
    <col min="1800" max="1800" width="5" style="821" customWidth="1"/>
    <col min="1801" max="1801" width="11" style="821"/>
    <col min="1802" max="1802" width="5" style="821" customWidth="1"/>
    <col min="1803" max="2048" width="11" style="821"/>
    <col min="2049" max="2049" width="31.25" style="821" customWidth="1"/>
    <col min="2050" max="2050" width="5" style="821" customWidth="1"/>
    <col min="2051" max="2051" width="13.75" style="821" customWidth="1"/>
    <col min="2052" max="2052" width="5" style="821" customWidth="1"/>
    <col min="2053" max="2053" width="13.75" style="821" customWidth="1"/>
    <col min="2054" max="2054" width="5" style="821" customWidth="1"/>
    <col min="2055" max="2055" width="11" style="821"/>
    <col min="2056" max="2056" width="5" style="821" customWidth="1"/>
    <col min="2057" max="2057" width="11" style="821"/>
    <col min="2058" max="2058" width="5" style="821" customWidth="1"/>
    <col min="2059" max="2304" width="11" style="821"/>
    <col min="2305" max="2305" width="31.25" style="821" customWidth="1"/>
    <col min="2306" max="2306" width="5" style="821" customWidth="1"/>
    <col min="2307" max="2307" width="13.75" style="821" customWidth="1"/>
    <col min="2308" max="2308" width="5" style="821" customWidth="1"/>
    <col min="2309" max="2309" width="13.75" style="821" customWidth="1"/>
    <col min="2310" max="2310" width="5" style="821" customWidth="1"/>
    <col min="2311" max="2311" width="11" style="821"/>
    <col min="2312" max="2312" width="5" style="821" customWidth="1"/>
    <col min="2313" max="2313" width="11" style="821"/>
    <col min="2314" max="2314" width="5" style="821" customWidth="1"/>
    <col min="2315" max="2560" width="11" style="821"/>
    <col min="2561" max="2561" width="31.25" style="821" customWidth="1"/>
    <col min="2562" max="2562" width="5" style="821" customWidth="1"/>
    <col min="2563" max="2563" width="13.75" style="821" customWidth="1"/>
    <col min="2564" max="2564" width="5" style="821" customWidth="1"/>
    <col min="2565" max="2565" width="13.75" style="821" customWidth="1"/>
    <col min="2566" max="2566" width="5" style="821" customWidth="1"/>
    <col min="2567" max="2567" width="11" style="821"/>
    <col min="2568" max="2568" width="5" style="821" customWidth="1"/>
    <col min="2569" max="2569" width="11" style="821"/>
    <col min="2570" max="2570" width="5" style="821" customWidth="1"/>
    <col min="2571" max="2816" width="11" style="821"/>
    <col min="2817" max="2817" width="31.25" style="821" customWidth="1"/>
    <col min="2818" max="2818" width="5" style="821" customWidth="1"/>
    <col min="2819" max="2819" width="13.75" style="821" customWidth="1"/>
    <col min="2820" max="2820" width="5" style="821" customWidth="1"/>
    <col min="2821" max="2821" width="13.75" style="821" customWidth="1"/>
    <col min="2822" max="2822" width="5" style="821" customWidth="1"/>
    <col min="2823" max="2823" width="11" style="821"/>
    <col min="2824" max="2824" width="5" style="821" customWidth="1"/>
    <col min="2825" max="2825" width="11" style="821"/>
    <col min="2826" max="2826" width="5" style="821" customWidth="1"/>
    <col min="2827" max="3072" width="11" style="821"/>
    <col min="3073" max="3073" width="31.25" style="821" customWidth="1"/>
    <col min="3074" max="3074" width="5" style="821" customWidth="1"/>
    <col min="3075" max="3075" width="13.75" style="821" customWidth="1"/>
    <col min="3076" max="3076" width="5" style="821" customWidth="1"/>
    <col min="3077" max="3077" width="13.75" style="821" customWidth="1"/>
    <col min="3078" max="3078" width="5" style="821" customWidth="1"/>
    <col min="3079" max="3079" width="11" style="821"/>
    <col min="3080" max="3080" width="5" style="821" customWidth="1"/>
    <col min="3081" max="3081" width="11" style="821"/>
    <col min="3082" max="3082" width="5" style="821" customWidth="1"/>
    <col min="3083" max="3328" width="11" style="821"/>
    <col min="3329" max="3329" width="31.25" style="821" customWidth="1"/>
    <col min="3330" max="3330" width="5" style="821" customWidth="1"/>
    <col min="3331" max="3331" width="13.75" style="821" customWidth="1"/>
    <col min="3332" max="3332" width="5" style="821" customWidth="1"/>
    <col min="3333" max="3333" width="13.75" style="821" customWidth="1"/>
    <col min="3334" max="3334" width="5" style="821" customWidth="1"/>
    <col min="3335" max="3335" width="11" style="821"/>
    <col min="3336" max="3336" width="5" style="821" customWidth="1"/>
    <col min="3337" max="3337" width="11" style="821"/>
    <col min="3338" max="3338" width="5" style="821" customWidth="1"/>
    <col min="3339" max="3584" width="11" style="821"/>
    <col min="3585" max="3585" width="31.25" style="821" customWidth="1"/>
    <col min="3586" max="3586" width="5" style="821" customWidth="1"/>
    <col min="3587" max="3587" width="13.75" style="821" customWidth="1"/>
    <col min="3588" max="3588" width="5" style="821" customWidth="1"/>
    <col min="3589" max="3589" width="13.75" style="821" customWidth="1"/>
    <col min="3590" max="3590" width="5" style="821" customWidth="1"/>
    <col min="3591" max="3591" width="11" style="821"/>
    <col min="3592" max="3592" width="5" style="821" customWidth="1"/>
    <col min="3593" max="3593" width="11" style="821"/>
    <col min="3594" max="3594" width="5" style="821" customWidth="1"/>
    <col min="3595" max="3840" width="11" style="821"/>
    <col min="3841" max="3841" width="31.25" style="821" customWidth="1"/>
    <col min="3842" max="3842" width="5" style="821" customWidth="1"/>
    <col min="3843" max="3843" width="13.75" style="821" customWidth="1"/>
    <col min="3844" max="3844" width="5" style="821" customWidth="1"/>
    <col min="3845" max="3845" width="13.75" style="821" customWidth="1"/>
    <col min="3846" max="3846" width="5" style="821" customWidth="1"/>
    <col min="3847" max="3847" width="11" style="821"/>
    <col min="3848" max="3848" width="5" style="821" customWidth="1"/>
    <col min="3849" max="3849" width="11" style="821"/>
    <col min="3850" max="3850" width="5" style="821" customWidth="1"/>
    <col min="3851" max="4096" width="11" style="821"/>
    <col min="4097" max="4097" width="31.25" style="821" customWidth="1"/>
    <col min="4098" max="4098" width="5" style="821" customWidth="1"/>
    <col min="4099" max="4099" width="13.75" style="821" customWidth="1"/>
    <col min="4100" max="4100" width="5" style="821" customWidth="1"/>
    <col min="4101" max="4101" width="13.75" style="821" customWidth="1"/>
    <col min="4102" max="4102" width="5" style="821" customWidth="1"/>
    <col min="4103" max="4103" width="11" style="821"/>
    <col min="4104" max="4104" width="5" style="821" customWidth="1"/>
    <col min="4105" max="4105" width="11" style="821"/>
    <col min="4106" max="4106" width="5" style="821" customWidth="1"/>
    <col min="4107" max="4352" width="11" style="821"/>
    <col min="4353" max="4353" width="31.25" style="821" customWidth="1"/>
    <col min="4354" max="4354" width="5" style="821" customWidth="1"/>
    <col min="4355" max="4355" width="13.75" style="821" customWidth="1"/>
    <col min="4356" max="4356" width="5" style="821" customWidth="1"/>
    <col min="4357" max="4357" width="13.75" style="821" customWidth="1"/>
    <col min="4358" max="4358" width="5" style="821" customWidth="1"/>
    <col min="4359" max="4359" width="11" style="821"/>
    <col min="4360" max="4360" width="5" style="821" customWidth="1"/>
    <col min="4361" max="4361" width="11" style="821"/>
    <col min="4362" max="4362" width="5" style="821" customWidth="1"/>
    <col min="4363" max="4608" width="11" style="821"/>
    <col min="4609" max="4609" width="31.25" style="821" customWidth="1"/>
    <col min="4610" max="4610" width="5" style="821" customWidth="1"/>
    <col min="4611" max="4611" width="13.75" style="821" customWidth="1"/>
    <col min="4612" max="4612" width="5" style="821" customWidth="1"/>
    <col min="4613" max="4613" width="13.75" style="821" customWidth="1"/>
    <col min="4614" max="4614" width="5" style="821" customWidth="1"/>
    <col min="4615" max="4615" width="11" style="821"/>
    <col min="4616" max="4616" width="5" style="821" customWidth="1"/>
    <col min="4617" max="4617" width="11" style="821"/>
    <col min="4618" max="4618" width="5" style="821" customWidth="1"/>
    <col min="4619" max="4864" width="11" style="821"/>
    <col min="4865" max="4865" width="31.25" style="821" customWidth="1"/>
    <col min="4866" max="4866" width="5" style="821" customWidth="1"/>
    <col min="4867" max="4867" width="13.75" style="821" customWidth="1"/>
    <col min="4868" max="4868" width="5" style="821" customWidth="1"/>
    <col min="4869" max="4869" width="13.75" style="821" customWidth="1"/>
    <col min="4870" max="4870" width="5" style="821" customWidth="1"/>
    <col min="4871" max="4871" width="11" style="821"/>
    <col min="4872" max="4872" width="5" style="821" customWidth="1"/>
    <col min="4873" max="4873" width="11" style="821"/>
    <col min="4874" max="4874" width="5" style="821" customWidth="1"/>
    <col min="4875" max="5120" width="11" style="821"/>
    <col min="5121" max="5121" width="31.25" style="821" customWidth="1"/>
    <col min="5122" max="5122" width="5" style="821" customWidth="1"/>
    <col min="5123" max="5123" width="13.75" style="821" customWidth="1"/>
    <col min="5124" max="5124" width="5" style="821" customWidth="1"/>
    <col min="5125" max="5125" width="13.75" style="821" customWidth="1"/>
    <col min="5126" max="5126" width="5" style="821" customWidth="1"/>
    <col min="5127" max="5127" width="11" style="821"/>
    <col min="5128" max="5128" width="5" style="821" customWidth="1"/>
    <col min="5129" max="5129" width="11" style="821"/>
    <col min="5130" max="5130" width="5" style="821" customWidth="1"/>
    <col min="5131" max="5376" width="11" style="821"/>
    <col min="5377" max="5377" width="31.25" style="821" customWidth="1"/>
    <col min="5378" max="5378" width="5" style="821" customWidth="1"/>
    <col min="5379" max="5379" width="13.75" style="821" customWidth="1"/>
    <col min="5380" max="5380" width="5" style="821" customWidth="1"/>
    <col min="5381" max="5381" width="13.75" style="821" customWidth="1"/>
    <col min="5382" max="5382" width="5" style="821" customWidth="1"/>
    <col min="5383" max="5383" width="11" style="821"/>
    <col min="5384" max="5384" width="5" style="821" customWidth="1"/>
    <col min="5385" max="5385" width="11" style="821"/>
    <col min="5386" max="5386" width="5" style="821" customWidth="1"/>
    <col min="5387" max="5632" width="11" style="821"/>
    <col min="5633" max="5633" width="31.25" style="821" customWidth="1"/>
    <col min="5634" max="5634" width="5" style="821" customWidth="1"/>
    <col min="5635" max="5635" width="13.75" style="821" customWidth="1"/>
    <col min="5636" max="5636" width="5" style="821" customWidth="1"/>
    <col min="5637" max="5637" width="13.75" style="821" customWidth="1"/>
    <col min="5638" max="5638" width="5" style="821" customWidth="1"/>
    <col min="5639" max="5639" width="11" style="821"/>
    <col min="5640" max="5640" width="5" style="821" customWidth="1"/>
    <col min="5641" max="5641" width="11" style="821"/>
    <col min="5642" max="5642" width="5" style="821" customWidth="1"/>
    <col min="5643" max="5888" width="11" style="821"/>
    <col min="5889" max="5889" width="31.25" style="821" customWidth="1"/>
    <col min="5890" max="5890" width="5" style="821" customWidth="1"/>
    <col min="5891" max="5891" width="13.75" style="821" customWidth="1"/>
    <col min="5892" max="5892" width="5" style="821" customWidth="1"/>
    <col min="5893" max="5893" width="13.75" style="821" customWidth="1"/>
    <col min="5894" max="5894" width="5" style="821" customWidth="1"/>
    <col min="5895" max="5895" width="11" style="821"/>
    <col min="5896" max="5896" width="5" style="821" customWidth="1"/>
    <col min="5897" max="5897" width="11" style="821"/>
    <col min="5898" max="5898" width="5" style="821" customWidth="1"/>
    <col min="5899" max="6144" width="11" style="821"/>
    <col min="6145" max="6145" width="31.25" style="821" customWidth="1"/>
    <col min="6146" max="6146" width="5" style="821" customWidth="1"/>
    <col min="6147" max="6147" width="13.75" style="821" customWidth="1"/>
    <col min="6148" max="6148" width="5" style="821" customWidth="1"/>
    <col min="6149" max="6149" width="13.75" style="821" customWidth="1"/>
    <col min="6150" max="6150" width="5" style="821" customWidth="1"/>
    <col min="6151" max="6151" width="11" style="821"/>
    <col min="6152" max="6152" width="5" style="821" customWidth="1"/>
    <col min="6153" max="6153" width="11" style="821"/>
    <col min="6154" max="6154" width="5" style="821" customWidth="1"/>
    <col min="6155" max="6400" width="11" style="821"/>
    <col min="6401" max="6401" width="31.25" style="821" customWidth="1"/>
    <col min="6402" max="6402" width="5" style="821" customWidth="1"/>
    <col min="6403" max="6403" width="13.75" style="821" customWidth="1"/>
    <col min="6404" max="6404" width="5" style="821" customWidth="1"/>
    <col min="6405" max="6405" width="13.75" style="821" customWidth="1"/>
    <col min="6406" max="6406" width="5" style="821" customWidth="1"/>
    <col min="6407" max="6407" width="11" style="821"/>
    <col min="6408" max="6408" width="5" style="821" customWidth="1"/>
    <col min="6409" max="6409" width="11" style="821"/>
    <col min="6410" max="6410" width="5" style="821" customWidth="1"/>
    <col min="6411" max="6656" width="11" style="821"/>
    <col min="6657" max="6657" width="31.25" style="821" customWidth="1"/>
    <col min="6658" max="6658" width="5" style="821" customWidth="1"/>
    <col min="6659" max="6659" width="13.75" style="821" customWidth="1"/>
    <col min="6660" max="6660" width="5" style="821" customWidth="1"/>
    <col min="6661" max="6661" width="13.75" style="821" customWidth="1"/>
    <col min="6662" max="6662" width="5" style="821" customWidth="1"/>
    <col min="6663" max="6663" width="11" style="821"/>
    <col min="6664" max="6664" width="5" style="821" customWidth="1"/>
    <col min="6665" max="6665" width="11" style="821"/>
    <col min="6666" max="6666" width="5" style="821" customWidth="1"/>
    <col min="6667" max="6912" width="11" style="821"/>
    <col min="6913" max="6913" width="31.25" style="821" customWidth="1"/>
    <col min="6914" max="6914" width="5" style="821" customWidth="1"/>
    <col min="6915" max="6915" width="13.75" style="821" customWidth="1"/>
    <col min="6916" max="6916" width="5" style="821" customWidth="1"/>
    <col min="6917" max="6917" width="13.75" style="821" customWidth="1"/>
    <col min="6918" max="6918" width="5" style="821" customWidth="1"/>
    <col min="6919" max="6919" width="11" style="821"/>
    <col min="6920" max="6920" width="5" style="821" customWidth="1"/>
    <col min="6921" max="6921" width="11" style="821"/>
    <col min="6922" max="6922" width="5" style="821" customWidth="1"/>
    <col min="6923" max="7168" width="11" style="821"/>
    <col min="7169" max="7169" width="31.25" style="821" customWidth="1"/>
    <col min="7170" max="7170" width="5" style="821" customWidth="1"/>
    <col min="7171" max="7171" width="13.75" style="821" customWidth="1"/>
    <col min="7172" max="7172" width="5" style="821" customWidth="1"/>
    <col min="7173" max="7173" width="13.75" style="821" customWidth="1"/>
    <col min="7174" max="7174" width="5" style="821" customWidth="1"/>
    <col min="7175" max="7175" width="11" style="821"/>
    <col min="7176" max="7176" width="5" style="821" customWidth="1"/>
    <col min="7177" max="7177" width="11" style="821"/>
    <col min="7178" max="7178" width="5" style="821" customWidth="1"/>
    <col min="7179" max="7424" width="11" style="821"/>
    <col min="7425" max="7425" width="31.25" style="821" customWidth="1"/>
    <col min="7426" max="7426" width="5" style="821" customWidth="1"/>
    <col min="7427" max="7427" width="13.75" style="821" customWidth="1"/>
    <col min="7428" max="7428" width="5" style="821" customWidth="1"/>
    <col min="7429" max="7429" width="13.75" style="821" customWidth="1"/>
    <col min="7430" max="7430" width="5" style="821" customWidth="1"/>
    <col min="7431" max="7431" width="11" style="821"/>
    <col min="7432" max="7432" width="5" style="821" customWidth="1"/>
    <col min="7433" max="7433" width="11" style="821"/>
    <col min="7434" max="7434" width="5" style="821" customWidth="1"/>
    <col min="7435" max="7680" width="11" style="821"/>
    <col min="7681" max="7681" width="31.25" style="821" customWidth="1"/>
    <col min="7682" max="7682" width="5" style="821" customWidth="1"/>
    <col min="7683" max="7683" width="13.75" style="821" customWidth="1"/>
    <col min="7684" max="7684" width="5" style="821" customWidth="1"/>
    <col min="7685" max="7685" width="13.75" style="821" customWidth="1"/>
    <col min="7686" max="7686" width="5" style="821" customWidth="1"/>
    <col min="7687" max="7687" width="11" style="821"/>
    <col min="7688" max="7688" width="5" style="821" customWidth="1"/>
    <col min="7689" max="7689" width="11" style="821"/>
    <col min="7690" max="7690" width="5" style="821" customWidth="1"/>
    <col min="7691" max="7936" width="11" style="821"/>
    <col min="7937" max="7937" width="31.25" style="821" customWidth="1"/>
    <col min="7938" max="7938" width="5" style="821" customWidth="1"/>
    <col min="7939" max="7939" width="13.75" style="821" customWidth="1"/>
    <col min="7940" max="7940" width="5" style="821" customWidth="1"/>
    <col min="7941" max="7941" width="13.75" style="821" customWidth="1"/>
    <col min="7942" max="7942" width="5" style="821" customWidth="1"/>
    <col min="7943" max="7943" width="11" style="821"/>
    <col min="7944" max="7944" width="5" style="821" customWidth="1"/>
    <col min="7945" max="7945" width="11" style="821"/>
    <col min="7946" max="7946" width="5" style="821" customWidth="1"/>
    <col min="7947" max="8192" width="11" style="821"/>
    <col min="8193" max="8193" width="31.25" style="821" customWidth="1"/>
    <col min="8194" max="8194" width="5" style="821" customWidth="1"/>
    <col min="8195" max="8195" width="13.75" style="821" customWidth="1"/>
    <col min="8196" max="8196" width="5" style="821" customWidth="1"/>
    <col min="8197" max="8197" width="13.75" style="821" customWidth="1"/>
    <col min="8198" max="8198" width="5" style="821" customWidth="1"/>
    <col min="8199" max="8199" width="11" style="821"/>
    <col min="8200" max="8200" width="5" style="821" customWidth="1"/>
    <col min="8201" max="8201" width="11" style="821"/>
    <col min="8202" max="8202" width="5" style="821" customWidth="1"/>
    <col min="8203" max="8448" width="11" style="821"/>
    <col min="8449" max="8449" width="31.25" style="821" customWidth="1"/>
    <col min="8450" max="8450" width="5" style="821" customWidth="1"/>
    <col min="8451" max="8451" width="13.75" style="821" customWidth="1"/>
    <col min="8452" max="8452" width="5" style="821" customWidth="1"/>
    <col min="8453" max="8453" width="13.75" style="821" customWidth="1"/>
    <col min="8454" max="8454" width="5" style="821" customWidth="1"/>
    <col min="8455" max="8455" width="11" style="821"/>
    <col min="8456" max="8456" width="5" style="821" customWidth="1"/>
    <col min="8457" max="8457" width="11" style="821"/>
    <col min="8458" max="8458" width="5" style="821" customWidth="1"/>
    <col min="8459" max="8704" width="11" style="821"/>
    <col min="8705" max="8705" width="31.25" style="821" customWidth="1"/>
    <col min="8706" max="8706" width="5" style="821" customWidth="1"/>
    <col min="8707" max="8707" width="13.75" style="821" customWidth="1"/>
    <col min="8708" max="8708" width="5" style="821" customWidth="1"/>
    <col min="8709" max="8709" width="13.75" style="821" customWidth="1"/>
    <col min="8710" max="8710" width="5" style="821" customWidth="1"/>
    <col min="8711" max="8711" width="11" style="821"/>
    <col min="8712" max="8712" width="5" style="821" customWidth="1"/>
    <col min="8713" max="8713" width="11" style="821"/>
    <col min="8714" max="8714" width="5" style="821" customWidth="1"/>
    <col min="8715" max="8960" width="11" style="821"/>
    <col min="8961" max="8961" width="31.25" style="821" customWidth="1"/>
    <col min="8962" max="8962" width="5" style="821" customWidth="1"/>
    <col min="8963" max="8963" width="13.75" style="821" customWidth="1"/>
    <col min="8964" max="8964" width="5" style="821" customWidth="1"/>
    <col min="8965" max="8965" width="13.75" style="821" customWidth="1"/>
    <col min="8966" max="8966" width="5" style="821" customWidth="1"/>
    <col min="8967" max="8967" width="11" style="821"/>
    <col min="8968" max="8968" width="5" style="821" customWidth="1"/>
    <col min="8969" max="8969" width="11" style="821"/>
    <col min="8970" max="8970" width="5" style="821" customWidth="1"/>
    <col min="8971" max="9216" width="11" style="821"/>
    <col min="9217" max="9217" width="31.25" style="821" customWidth="1"/>
    <col min="9218" max="9218" width="5" style="821" customWidth="1"/>
    <col min="9219" max="9219" width="13.75" style="821" customWidth="1"/>
    <col min="9220" max="9220" width="5" style="821" customWidth="1"/>
    <col min="9221" max="9221" width="13.75" style="821" customWidth="1"/>
    <col min="9222" max="9222" width="5" style="821" customWidth="1"/>
    <col min="9223" max="9223" width="11" style="821"/>
    <col min="9224" max="9224" width="5" style="821" customWidth="1"/>
    <col min="9225" max="9225" width="11" style="821"/>
    <col min="9226" max="9226" width="5" style="821" customWidth="1"/>
    <col min="9227" max="9472" width="11" style="821"/>
    <col min="9473" max="9473" width="31.25" style="821" customWidth="1"/>
    <col min="9474" max="9474" width="5" style="821" customWidth="1"/>
    <col min="9475" max="9475" width="13.75" style="821" customWidth="1"/>
    <col min="9476" max="9476" width="5" style="821" customWidth="1"/>
    <col min="9477" max="9477" width="13.75" style="821" customWidth="1"/>
    <col min="9478" max="9478" width="5" style="821" customWidth="1"/>
    <col min="9479" max="9479" width="11" style="821"/>
    <col min="9480" max="9480" width="5" style="821" customWidth="1"/>
    <col min="9481" max="9481" width="11" style="821"/>
    <col min="9482" max="9482" width="5" style="821" customWidth="1"/>
    <col min="9483" max="9728" width="11" style="821"/>
    <col min="9729" max="9729" width="31.25" style="821" customWidth="1"/>
    <col min="9730" max="9730" width="5" style="821" customWidth="1"/>
    <col min="9731" max="9731" width="13.75" style="821" customWidth="1"/>
    <col min="9732" max="9732" width="5" style="821" customWidth="1"/>
    <col min="9733" max="9733" width="13.75" style="821" customWidth="1"/>
    <col min="9734" max="9734" width="5" style="821" customWidth="1"/>
    <col min="9735" max="9735" width="11" style="821"/>
    <col min="9736" max="9736" width="5" style="821" customWidth="1"/>
    <col min="9737" max="9737" width="11" style="821"/>
    <col min="9738" max="9738" width="5" style="821" customWidth="1"/>
    <col min="9739" max="9984" width="11" style="821"/>
    <col min="9985" max="9985" width="31.25" style="821" customWidth="1"/>
    <col min="9986" max="9986" width="5" style="821" customWidth="1"/>
    <col min="9987" max="9987" width="13.75" style="821" customWidth="1"/>
    <col min="9988" max="9988" width="5" style="821" customWidth="1"/>
    <col min="9989" max="9989" width="13.75" style="821" customWidth="1"/>
    <col min="9990" max="9990" width="5" style="821" customWidth="1"/>
    <col min="9991" max="9991" width="11" style="821"/>
    <col min="9992" max="9992" width="5" style="821" customWidth="1"/>
    <col min="9993" max="9993" width="11" style="821"/>
    <col min="9994" max="9994" width="5" style="821" customWidth="1"/>
    <col min="9995" max="10240" width="11" style="821"/>
    <col min="10241" max="10241" width="31.25" style="821" customWidth="1"/>
    <col min="10242" max="10242" width="5" style="821" customWidth="1"/>
    <col min="10243" max="10243" width="13.75" style="821" customWidth="1"/>
    <col min="10244" max="10244" width="5" style="821" customWidth="1"/>
    <col min="10245" max="10245" width="13.75" style="821" customWidth="1"/>
    <col min="10246" max="10246" width="5" style="821" customWidth="1"/>
    <col min="10247" max="10247" width="11" style="821"/>
    <col min="10248" max="10248" width="5" style="821" customWidth="1"/>
    <col min="10249" max="10249" width="11" style="821"/>
    <col min="10250" max="10250" width="5" style="821" customWidth="1"/>
    <col min="10251" max="10496" width="11" style="821"/>
    <col min="10497" max="10497" width="31.25" style="821" customWidth="1"/>
    <col min="10498" max="10498" width="5" style="821" customWidth="1"/>
    <col min="10499" max="10499" width="13.75" style="821" customWidth="1"/>
    <col min="10500" max="10500" width="5" style="821" customWidth="1"/>
    <col min="10501" max="10501" width="13.75" style="821" customWidth="1"/>
    <col min="10502" max="10502" width="5" style="821" customWidth="1"/>
    <col min="10503" max="10503" width="11" style="821"/>
    <col min="10504" max="10504" width="5" style="821" customWidth="1"/>
    <col min="10505" max="10505" width="11" style="821"/>
    <col min="10506" max="10506" width="5" style="821" customWidth="1"/>
    <col min="10507" max="10752" width="11" style="821"/>
    <col min="10753" max="10753" width="31.25" style="821" customWidth="1"/>
    <col min="10754" max="10754" width="5" style="821" customWidth="1"/>
    <col min="10755" max="10755" width="13.75" style="821" customWidth="1"/>
    <col min="10756" max="10756" width="5" style="821" customWidth="1"/>
    <col min="10757" max="10757" width="13.75" style="821" customWidth="1"/>
    <col min="10758" max="10758" width="5" style="821" customWidth="1"/>
    <col min="10759" max="10759" width="11" style="821"/>
    <col min="10760" max="10760" width="5" style="821" customWidth="1"/>
    <col min="10761" max="10761" width="11" style="821"/>
    <col min="10762" max="10762" width="5" style="821" customWidth="1"/>
    <col min="10763" max="11008" width="11" style="821"/>
    <col min="11009" max="11009" width="31.25" style="821" customWidth="1"/>
    <col min="11010" max="11010" width="5" style="821" customWidth="1"/>
    <col min="11011" max="11011" width="13.75" style="821" customWidth="1"/>
    <col min="11012" max="11012" width="5" style="821" customWidth="1"/>
    <col min="11013" max="11013" width="13.75" style="821" customWidth="1"/>
    <col min="11014" max="11014" width="5" style="821" customWidth="1"/>
    <col min="11015" max="11015" width="11" style="821"/>
    <col min="11016" max="11016" width="5" style="821" customWidth="1"/>
    <col min="11017" max="11017" width="11" style="821"/>
    <col min="11018" max="11018" width="5" style="821" customWidth="1"/>
    <col min="11019" max="11264" width="11" style="821"/>
    <col min="11265" max="11265" width="31.25" style="821" customWidth="1"/>
    <col min="11266" max="11266" width="5" style="821" customWidth="1"/>
    <col min="11267" max="11267" width="13.75" style="821" customWidth="1"/>
    <col min="11268" max="11268" width="5" style="821" customWidth="1"/>
    <col min="11269" max="11269" width="13.75" style="821" customWidth="1"/>
    <col min="11270" max="11270" width="5" style="821" customWidth="1"/>
    <col min="11271" max="11271" width="11" style="821"/>
    <col min="11272" max="11272" width="5" style="821" customWidth="1"/>
    <col min="11273" max="11273" width="11" style="821"/>
    <col min="11274" max="11274" width="5" style="821" customWidth="1"/>
    <col min="11275" max="11520" width="11" style="821"/>
    <col min="11521" max="11521" width="31.25" style="821" customWidth="1"/>
    <col min="11522" max="11522" width="5" style="821" customWidth="1"/>
    <col min="11523" max="11523" width="13.75" style="821" customWidth="1"/>
    <col min="11524" max="11524" width="5" style="821" customWidth="1"/>
    <col min="11525" max="11525" width="13.75" style="821" customWidth="1"/>
    <col min="11526" max="11526" width="5" style="821" customWidth="1"/>
    <col min="11527" max="11527" width="11" style="821"/>
    <col min="11528" max="11528" width="5" style="821" customWidth="1"/>
    <col min="11529" max="11529" width="11" style="821"/>
    <col min="11530" max="11530" width="5" style="821" customWidth="1"/>
    <col min="11531" max="11776" width="11" style="821"/>
    <col min="11777" max="11777" width="31.25" style="821" customWidth="1"/>
    <col min="11778" max="11778" width="5" style="821" customWidth="1"/>
    <col min="11779" max="11779" width="13.75" style="821" customWidth="1"/>
    <col min="11780" max="11780" width="5" style="821" customWidth="1"/>
    <col min="11781" max="11781" width="13.75" style="821" customWidth="1"/>
    <col min="11782" max="11782" width="5" style="821" customWidth="1"/>
    <col min="11783" max="11783" width="11" style="821"/>
    <col min="11784" max="11784" width="5" style="821" customWidth="1"/>
    <col min="11785" max="11785" width="11" style="821"/>
    <col min="11786" max="11786" width="5" style="821" customWidth="1"/>
    <col min="11787" max="12032" width="11" style="821"/>
    <col min="12033" max="12033" width="31.25" style="821" customWidth="1"/>
    <col min="12034" max="12034" width="5" style="821" customWidth="1"/>
    <col min="12035" max="12035" width="13.75" style="821" customWidth="1"/>
    <col min="12036" max="12036" width="5" style="821" customWidth="1"/>
    <col min="12037" max="12037" width="13.75" style="821" customWidth="1"/>
    <col min="12038" max="12038" width="5" style="821" customWidth="1"/>
    <col min="12039" max="12039" width="11" style="821"/>
    <col min="12040" max="12040" width="5" style="821" customWidth="1"/>
    <col min="12041" max="12041" width="11" style="821"/>
    <col min="12042" max="12042" width="5" style="821" customWidth="1"/>
    <col min="12043" max="12288" width="11" style="821"/>
    <col min="12289" max="12289" width="31.25" style="821" customWidth="1"/>
    <col min="12290" max="12290" width="5" style="821" customWidth="1"/>
    <col min="12291" max="12291" width="13.75" style="821" customWidth="1"/>
    <col min="12292" max="12292" width="5" style="821" customWidth="1"/>
    <col min="12293" max="12293" width="13.75" style="821" customWidth="1"/>
    <col min="12294" max="12294" width="5" style="821" customWidth="1"/>
    <col min="12295" max="12295" width="11" style="821"/>
    <col min="12296" max="12296" width="5" style="821" customWidth="1"/>
    <col min="12297" max="12297" width="11" style="821"/>
    <col min="12298" max="12298" width="5" style="821" customWidth="1"/>
    <col min="12299" max="12544" width="11" style="821"/>
    <col min="12545" max="12545" width="31.25" style="821" customWidth="1"/>
    <col min="12546" max="12546" width="5" style="821" customWidth="1"/>
    <col min="12547" max="12547" width="13.75" style="821" customWidth="1"/>
    <col min="12548" max="12548" width="5" style="821" customWidth="1"/>
    <col min="12549" max="12549" width="13.75" style="821" customWidth="1"/>
    <col min="12550" max="12550" width="5" style="821" customWidth="1"/>
    <col min="12551" max="12551" width="11" style="821"/>
    <col min="12552" max="12552" width="5" style="821" customWidth="1"/>
    <col min="12553" max="12553" width="11" style="821"/>
    <col min="12554" max="12554" width="5" style="821" customWidth="1"/>
    <col min="12555" max="12800" width="11" style="821"/>
    <col min="12801" max="12801" width="31.25" style="821" customWidth="1"/>
    <col min="12802" max="12802" width="5" style="821" customWidth="1"/>
    <col min="12803" max="12803" width="13.75" style="821" customWidth="1"/>
    <col min="12804" max="12804" width="5" style="821" customWidth="1"/>
    <col min="12805" max="12805" width="13.75" style="821" customWidth="1"/>
    <col min="12806" max="12806" width="5" style="821" customWidth="1"/>
    <col min="12807" max="12807" width="11" style="821"/>
    <col min="12808" max="12808" width="5" style="821" customWidth="1"/>
    <col min="12809" max="12809" width="11" style="821"/>
    <col min="12810" max="12810" width="5" style="821" customWidth="1"/>
    <col min="12811" max="13056" width="11" style="821"/>
    <col min="13057" max="13057" width="31.25" style="821" customWidth="1"/>
    <col min="13058" max="13058" width="5" style="821" customWidth="1"/>
    <col min="13059" max="13059" width="13.75" style="821" customWidth="1"/>
    <col min="13060" max="13060" width="5" style="821" customWidth="1"/>
    <col min="13061" max="13061" width="13.75" style="821" customWidth="1"/>
    <col min="13062" max="13062" width="5" style="821" customWidth="1"/>
    <col min="13063" max="13063" width="11" style="821"/>
    <col min="13064" max="13064" width="5" style="821" customWidth="1"/>
    <col min="13065" max="13065" width="11" style="821"/>
    <col min="13066" max="13066" width="5" style="821" customWidth="1"/>
    <col min="13067" max="13312" width="11" style="821"/>
    <col min="13313" max="13313" width="31.25" style="821" customWidth="1"/>
    <col min="13314" max="13314" width="5" style="821" customWidth="1"/>
    <col min="13315" max="13315" width="13.75" style="821" customWidth="1"/>
    <col min="13316" max="13316" width="5" style="821" customWidth="1"/>
    <col min="13317" max="13317" width="13.75" style="821" customWidth="1"/>
    <col min="13318" max="13318" width="5" style="821" customWidth="1"/>
    <col min="13319" max="13319" width="11" style="821"/>
    <col min="13320" max="13320" width="5" style="821" customWidth="1"/>
    <col min="13321" max="13321" width="11" style="821"/>
    <col min="13322" max="13322" width="5" style="821" customWidth="1"/>
    <col min="13323" max="13568" width="11" style="821"/>
    <col min="13569" max="13569" width="31.25" style="821" customWidth="1"/>
    <col min="13570" max="13570" width="5" style="821" customWidth="1"/>
    <col min="13571" max="13571" width="13.75" style="821" customWidth="1"/>
    <col min="13572" max="13572" width="5" style="821" customWidth="1"/>
    <col min="13573" max="13573" width="13.75" style="821" customWidth="1"/>
    <col min="13574" max="13574" width="5" style="821" customWidth="1"/>
    <col min="13575" max="13575" width="11" style="821"/>
    <col min="13576" max="13576" width="5" style="821" customWidth="1"/>
    <col min="13577" max="13577" width="11" style="821"/>
    <col min="13578" max="13578" width="5" style="821" customWidth="1"/>
    <col min="13579" max="13824" width="11" style="821"/>
    <col min="13825" max="13825" width="31.25" style="821" customWidth="1"/>
    <col min="13826" max="13826" width="5" style="821" customWidth="1"/>
    <col min="13827" max="13827" width="13.75" style="821" customWidth="1"/>
    <col min="13828" max="13828" width="5" style="821" customWidth="1"/>
    <col min="13829" max="13829" width="13.75" style="821" customWidth="1"/>
    <col min="13830" max="13830" width="5" style="821" customWidth="1"/>
    <col min="13831" max="13831" width="11" style="821"/>
    <col min="13832" max="13832" width="5" style="821" customWidth="1"/>
    <col min="13833" max="13833" width="11" style="821"/>
    <col min="13834" max="13834" width="5" style="821" customWidth="1"/>
    <col min="13835" max="14080" width="11" style="821"/>
    <col min="14081" max="14081" width="31.25" style="821" customWidth="1"/>
    <col min="14082" max="14082" width="5" style="821" customWidth="1"/>
    <col min="14083" max="14083" width="13.75" style="821" customWidth="1"/>
    <col min="14084" max="14084" width="5" style="821" customWidth="1"/>
    <col min="14085" max="14085" width="13.75" style="821" customWidth="1"/>
    <col min="14086" max="14086" width="5" style="821" customWidth="1"/>
    <col min="14087" max="14087" width="11" style="821"/>
    <col min="14088" max="14088" width="5" style="821" customWidth="1"/>
    <col min="14089" max="14089" width="11" style="821"/>
    <col min="14090" max="14090" width="5" style="821" customWidth="1"/>
    <col min="14091" max="14336" width="11" style="821"/>
    <col min="14337" max="14337" width="31.25" style="821" customWidth="1"/>
    <col min="14338" max="14338" width="5" style="821" customWidth="1"/>
    <col min="14339" max="14339" width="13.75" style="821" customWidth="1"/>
    <col min="14340" max="14340" width="5" style="821" customWidth="1"/>
    <col min="14341" max="14341" width="13.75" style="821" customWidth="1"/>
    <col min="14342" max="14342" width="5" style="821" customWidth="1"/>
    <col min="14343" max="14343" width="11" style="821"/>
    <col min="14344" max="14344" width="5" style="821" customWidth="1"/>
    <col min="14345" max="14345" width="11" style="821"/>
    <col min="14346" max="14346" width="5" style="821" customWidth="1"/>
    <col min="14347" max="14592" width="11" style="821"/>
    <col min="14593" max="14593" width="31.25" style="821" customWidth="1"/>
    <col min="14594" max="14594" width="5" style="821" customWidth="1"/>
    <col min="14595" max="14595" width="13.75" style="821" customWidth="1"/>
    <col min="14596" max="14596" width="5" style="821" customWidth="1"/>
    <col min="14597" max="14597" width="13.75" style="821" customWidth="1"/>
    <col min="14598" max="14598" width="5" style="821" customWidth="1"/>
    <col min="14599" max="14599" width="11" style="821"/>
    <col min="14600" max="14600" width="5" style="821" customWidth="1"/>
    <col min="14601" max="14601" width="11" style="821"/>
    <col min="14602" max="14602" width="5" style="821" customWidth="1"/>
    <col min="14603" max="14848" width="11" style="821"/>
    <col min="14849" max="14849" width="31.25" style="821" customWidth="1"/>
    <col min="14850" max="14850" width="5" style="821" customWidth="1"/>
    <col min="14851" max="14851" width="13.75" style="821" customWidth="1"/>
    <col min="14852" max="14852" width="5" style="821" customWidth="1"/>
    <col min="14853" max="14853" width="13.75" style="821" customWidth="1"/>
    <col min="14854" max="14854" width="5" style="821" customWidth="1"/>
    <col min="14855" max="14855" width="11" style="821"/>
    <col min="14856" max="14856" width="5" style="821" customWidth="1"/>
    <col min="14857" max="14857" width="11" style="821"/>
    <col min="14858" max="14858" width="5" style="821" customWidth="1"/>
    <col min="14859" max="15104" width="11" style="821"/>
    <col min="15105" max="15105" width="31.25" style="821" customWidth="1"/>
    <col min="15106" max="15106" width="5" style="821" customWidth="1"/>
    <col min="15107" max="15107" width="13.75" style="821" customWidth="1"/>
    <col min="15108" max="15108" width="5" style="821" customWidth="1"/>
    <col min="15109" max="15109" width="13.75" style="821" customWidth="1"/>
    <col min="15110" max="15110" width="5" style="821" customWidth="1"/>
    <col min="15111" max="15111" width="11" style="821"/>
    <col min="15112" max="15112" width="5" style="821" customWidth="1"/>
    <col min="15113" max="15113" width="11" style="821"/>
    <col min="15114" max="15114" width="5" style="821" customWidth="1"/>
    <col min="15115" max="15360" width="11" style="821"/>
    <col min="15361" max="15361" width="31.25" style="821" customWidth="1"/>
    <col min="15362" max="15362" width="5" style="821" customWidth="1"/>
    <col min="15363" max="15363" width="13.75" style="821" customWidth="1"/>
    <col min="15364" max="15364" width="5" style="821" customWidth="1"/>
    <col min="15365" max="15365" width="13.75" style="821" customWidth="1"/>
    <col min="15366" max="15366" width="5" style="821" customWidth="1"/>
    <col min="15367" max="15367" width="11" style="821"/>
    <col min="15368" max="15368" width="5" style="821" customWidth="1"/>
    <col min="15369" max="15369" width="11" style="821"/>
    <col min="15370" max="15370" width="5" style="821" customWidth="1"/>
    <col min="15371" max="15616" width="11" style="821"/>
    <col min="15617" max="15617" width="31.25" style="821" customWidth="1"/>
    <col min="15618" max="15618" width="5" style="821" customWidth="1"/>
    <col min="15619" max="15619" width="13.75" style="821" customWidth="1"/>
    <col min="15620" max="15620" width="5" style="821" customWidth="1"/>
    <col min="15621" max="15621" width="13.75" style="821" customWidth="1"/>
    <col min="15622" max="15622" width="5" style="821" customWidth="1"/>
    <col min="15623" max="15623" width="11" style="821"/>
    <col min="15624" max="15624" width="5" style="821" customWidth="1"/>
    <col min="15625" max="15625" width="11" style="821"/>
    <col min="15626" max="15626" width="5" style="821" customWidth="1"/>
    <col min="15627" max="15872" width="11" style="821"/>
    <col min="15873" max="15873" width="31.25" style="821" customWidth="1"/>
    <col min="15874" max="15874" width="5" style="821" customWidth="1"/>
    <col min="15875" max="15875" width="13.75" style="821" customWidth="1"/>
    <col min="15876" max="15876" width="5" style="821" customWidth="1"/>
    <col min="15877" max="15877" width="13.75" style="821" customWidth="1"/>
    <col min="15878" max="15878" width="5" style="821" customWidth="1"/>
    <col min="15879" max="15879" width="11" style="821"/>
    <col min="15880" max="15880" width="5" style="821" customWidth="1"/>
    <col min="15881" max="15881" width="11" style="821"/>
    <col min="15882" max="15882" width="5" style="821" customWidth="1"/>
    <col min="15883" max="16128" width="11" style="821"/>
    <col min="16129" max="16129" width="31.25" style="821" customWidth="1"/>
    <col min="16130" max="16130" width="5" style="821" customWidth="1"/>
    <col min="16131" max="16131" width="13.75" style="821" customWidth="1"/>
    <col min="16132" max="16132" width="5" style="821" customWidth="1"/>
    <col min="16133" max="16133" width="13.75" style="821" customWidth="1"/>
    <col min="16134" max="16134" width="5" style="821" customWidth="1"/>
    <col min="16135" max="16135" width="11" style="821"/>
    <col min="16136" max="16136" width="5" style="821" customWidth="1"/>
    <col min="16137" max="16137" width="11" style="821"/>
    <col min="16138" max="16138" width="5" style="821" customWidth="1"/>
    <col min="16139" max="16384" width="11" style="821"/>
  </cols>
  <sheetData>
    <row r="1" spans="1:10" ht="18" x14ac:dyDescent="0.2">
      <c r="A1" s="819" t="s">
        <v>1144</v>
      </c>
      <c r="B1" s="819"/>
      <c r="C1" s="820"/>
      <c r="D1" s="820"/>
      <c r="E1" s="820"/>
      <c r="F1" s="820"/>
      <c r="G1" s="820"/>
      <c r="H1" s="820"/>
      <c r="I1" s="822"/>
      <c r="J1" s="1190" t="s">
        <v>1024</v>
      </c>
    </row>
    <row r="2" spans="1:10" ht="18" x14ac:dyDescent="0.2">
      <c r="A2" s="748">
        <v>2014</v>
      </c>
      <c r="B2" s="819"/>
      <c r="C2" s="820"/>
      <c r="D2" s="820"/>
      <c r="E2" s="820"/>
      <c r="F2" s="820"/>
      <c r="G2" s="820"/>
      <c r="H2" s="820"/>
      <c r="I2" s="820"/>
      <c r="J2" s="820"/>
    </row>
    <row r="3" spans="1:10" ht="18" x14ac:dyDescent="0.2">
      <c r="A3" s="822"/>
      <c r="B3" s="822"/>
      <c r="C3" s="820"/>
      <c r="D3" s="820"/>
      <c r="E3" s="820"/>
      <c r="F3" s="820"/>
      <c r="G3" s="820"/>
      <c r="H3" s="820"/>
      <c r="I3" s="820"/>
      <c r="J3" s="820"/>
    </row>
    <row r="4" spans="1:10" s="824" customFormat="1" ht="33" customHeight="1" x14ac:dyDescent="0.2">
      <c r="A4" s="823" t="s">
        <v>805</v>
      </c>
      <c r="B4" s="823"/>
      <c r="C4" s="1671" t="s">
        <v>806</v>
      </c>
      <c r="D4" s="1671"/>
      <c r="E4" s="1671" t="s">
        <v>807</v>
      </c>
      <c r="F4" s="1671"/>
      <c r="G4" s="1671" t="s">
        <v>808</v>
      </c>
      <c r="H4" s="1671"/>
      <c r="I4" s="1671" t="s">
        <v>809</v>
      </c>
      <c r="J4" s="1671"/>
    </row>
    <row r="5" spans="1:10" s="824" customFormat="1" ht="17.100000000000001" customHeight="1" x14ac:dyDescent="0.2">
      <c r="A5" s="825" t="s">
        <v>5</v>
      </c>
      <c r="B5" s="825"/>
      <c r="C5" s="757">
        <f>SUM(C6:C27)</f>
        <v>1003937100.0683001</v>
      </c>
      <c r="D5" s="825"/>
      <c r="E5" s="755">
        <f>SUM(E6:F27)</f>
        <v>4297519</v>
      </c>
      <c r="F5" s="827"/>
      <c r="G5" s="826">
        <f>SUM(G6:H27)</f>
        <v>364</v>
      </c>
      <c r="H5" s="828"/>
      <c r="I5" s="755">
        <f>SUM(I6:J27)</f>
        <v>2871</v>
      </c>
      <c r="J5" s="826"/>
    </row>
    <row r="6" spans="1:10" s="824" customFormat="1" ht="17.100000000000001" customHeight="1" x14ac:dyDescent="0.25">
      <c r="A6" s="854" t="s">
        <v>810</v>
      </c>
      <c r="B6" s="830"/>
      <c r="C6" s="857">
        <v>61481824.259999998</v>
      </c>
      <c r="D6" s="832"/>
      <c r="E6" s="832">
        <v>17250</v>
      </c>
      <c r="F6" s="832"/>
      <c r="G6" s="832">
        <v>2</v>
      </c>
      <c r="H6" s="832"/>
      <c r="I6" s="832">
        <v>3</v>
      </c>
      <c r="J6" s="832"/>
    </row>
    <row r="7" spans="1:10" s="824" customFormat="1" ht="17.100000000000001" customHeight="1" x14ac:dyDescent="0.25">
      <c r="A7" s="854" t="s">
        <v>811</v>
      </c>
      <c r="B7" s="830"/>
      <c r="C7" s="857">
        <v>41108383.5</v>
      </c>
      <c r="D7" s="832"/>
      <c r="E7" s="832">
        <v>1230686</v>
      </c>
      <c r="F7" s="832"/>
      <c r="G7" s="832">
        <v>4</v>
      </c>
      <c r="H7" s="832"/>
      <c r="I7" s="832">
        <v>4</v>
      </c>
      <c r="J7" s="832"/>
    </row>
    <row r="8" spans="1:10" s="824" customFormat="1" ht="17.100000000000001" customHeight="1" x14ac:dyDescent="0.25">
      <c r="A8" s="854" t="s">
        <v>812</v>
      </c>
      <c r="B8" s="830"/>
      <c r="C8" s="857">
        <v>150302082</v>
      </c>
      <c r="D8" s="832"/>
      <c r="E8" s="832">
        <v>140000</v>
      </c>
      <c r="F8" s="832"/>
      <c r="G8" s="832">
        <v>3</v>
      </c>
      <c r="H8" s="832"/>
      <c r="I8" s="832">
        <v>3</v>
      </c>
      <c r="J8" s="832"/>
    </row>
    <row r="9" spans="1:10" s="824" customFormat="1" ht="17.100000000000001" customHeight="1" x14ac:dyDescent="0.25">
      <c r="A9" s="854" t="s">
        <v>813</v>
      </c>
      <c r="B9" s="830"/>
      <c r="C9" s="857">
        <v>10365685.85</v>
      </c>
      <c r="D9" s="832"/>
      <c r="E9" s="832">
        <v>176658</v>
      </c>
      <c r="F9" s="832"/>
      <c r="G9" s="832">
        <v>8</v>
      </c>
      <c r="H9" s="832"/>
      <c r="I9" s="832">
        <v>9</v>
      </c>
      <c r="J9" s="832"/>
    </row>
    <row r="10" spans="1:10" s="824" customFormat="1" ht="17.100000000000001" customHeight="1" x14ac:dyDescent="0.25">
      <c r="A10" s="854" t="s">
        <v>814</v>
      </c>
      <c r="B10" s="830"/>
      <c r="C10" s="857">
        <v>19748803.649999999</v>
      </c>
      <c r="D10" s="832"/>
      <c r="E10" s="832">
        <v>16582</v>
      </c>
      <c r="F10" s="832"/>
      <c r="G10" s="832">
        <v>41</v>
      </c>
      <c r="H10" s="832"/>
      <c r="I10" s="832">
        <v>41</v>
      </c>
      <c r="J10" s="832"/>
    </row>
    <row r="11" spans="1:10" s="824" customFormat="1" ht="17.100000000000001" customHeight="1" x14ac:dyDescent="0.25">
      <c r="A11" s="854" t="s">
        <v>815</v>
      </c>
      <c r="B11" s="830"/>
      <c r="C11" s="857">
        <v>30241340.998300001</v>
      </c>
      <c r="D11" s="832"/>
      <c r="E11" s="832">
        <v>8173</v>
      </c>
      <c r="F11" s="832"/>
      <c r="G11" s="832">
        <v>12</v>
      </c>
      <c r="H11" s="832"/>
      <c r="I11" s="832">
        <v>18</v>
      </c>
      <c r="J11" s="832"/>
    </row>
    <row r="12" spans="1:10" s="824" customFormat="1" ht="17.100000000000001" customHeight="1" x14ac:dyDescent="0.25">
      <c r="A12" s="854" t="s">
        <v>816</v>
      </c>
      <c r="B12" s="830"/>
      <c r="C12" s="857">
        <v>29343915.459999997</v>
      </c>
      <c r="D12" s="832"/>
      <c r="E12" s="832">
        <v>857388</v>
      </c>
      <c r="F12" s="832"/>
      <c r="G12" s="832">
        <v>10</v>
      </c>
      <c r="H12" s="832"/>
      <c r="I12" s="832">
        <v>12</v>
      </c>
      <c r="J12" s="832"/>
    </row>
    <row r="13" spans="1:10" s="824" customFormat="1" ht="17.100000000000001" customHeight="1" x14ac:dyDescent="0.25">
      <c r="A13" s="854" t="s">
        <v>817</v>
      </c>
      <c r="B13" s="830"/>
      <c r="C13" s="857">
        <v>117588550.75</v>
      </c>
      <c r="D13" s="832"/>
      <c r="E13" s="832">
        <v>78422</v>
      </c>
      <c r="F13" s="832"/>
      <c r="G13" s="832">
        <v>5</v>
      </c>
      <c r="H13" s="832"/>
      <c r="I13" s="832">
        <v>7</v>
      </c>
      <c r="J13" s="832"/>
    </row>
    <row r="14" spans="1:10" s="824" customFormat="1" ht="17.100000000000001" customHeight="1" x14ac:dyDescent="0.25">
      <c r="A14" s="854" t="s">
        <v>818</v>
      </c>
      <c r="B14" s="830"/>
      <c r="C14" s="857">
        <v>93342712.299999997</v>
      </c>
      <c r="D14" s="832"/>
      <c r="E14" s="832">
        <v>1253250</v>
      </c>
      <c r="F14" s="832"/>
      <c r="G14" s="832">
        <v>13</v>
      </c>
      <c r="H14" s="832"/>
      <c r="I14" s="832">
        <v>14</v>
      </c>
      <c r="J14" s="832"/>
    </row>
    <row r="15" spans="1:10" s="824" customFormat="1" ht="17.100000000000001" customHeight="1" x14ac:dyDescent="0.25">
      <c r="A15" s="854" t="s">
        <v>819</v>
      </c>
      <c r="B15" s="830"/>
      <c r="C15" s="857">
        <v>50390291.719999999</v>
      </c>
      <c r="D15" s="832"/>
      <c r="E15" s="832">
        <v>2971</v>
      </c>
      <c r="F15" s="832"/>
      <c r="G15" s="832">
        <v>58</v>
      </c>
      <c r="H15" s="832"/>
      <c r="I15" s="832">
        <v>2403</v>
      </c>
      <c r="J15" s="832"/>
    </row>
    <row r="16" spans="1:10" s="824" customFormat="1" ht="17.100000000000001" customHeight="1" x14ac:dyDescent="0.25">
      <c r="A16" s="854" t="s">
        <v>820</v>
      </c>
      <c r="B16" s="830"/>
      <c r="C16" s="857">
        <v>33218152.440000001</v>
      </c>
      <c r="D16" s="832"/>
      <c r="E16" s="832">
        <v>16861</v>
      </c>
      <c r="F16" s="832"/>
      <c r="G16" s="832">
        <v>4</v>
      </c>
      <c r="H16" s="832"/>
      <c r="I16" s="832">
        <v>4</v>
      </c>
      <c r="J16" s="832"/>
    </row>
    <row r="17" spans="1:10" s="824" customFormat="1" ht="17.100000000000001" customHeight="1" x14ac:dyDescent="0.25">
      <c r="A17" s="854" t="s">
        <v>834</v>
      </c>
      <c r="B17" s="838"/>
      <c r="C17" s="857">
        <v>1641244.5</v>
      </c>
      <c r="D17" s="832"/>
      <c r="E17" s="832">
        <v>300000</v>
      </c>
      <c r="F17" s="832"/>
      <c r="G17" s="858">
        <v>0</v>
      </c>
      <c r="H17" s="832"/>
      <c r="I17" s="832">
        <v>1</v>
      </c>
      <c r="J17" s="832"/>
    </row>
    <row r="18" spans="1:10" s="824" customFormat="1" ht="17.100000000000001" customHeight="1" x14ac:dyDescent="0.25">
      <c r="A18" s="854" t="s">
        <v>821</v>
      </c>
      <c r="B18" s="830"/>
      <c r="C18" s="858">
        <v>0</v>
      </c>
      <c r="D18" s="832"/>
      <c r="E18" s="858">
        <v>0</v>
      </c>
      <c r="F18" s="832"/>
      <c r="G18" s="858">
        <v>0</v>
      </c>
      <c r="H18" s="832"/>
      <c r="I18" s="858">
        <v>0</v>
      </c>
      <c r="J18" s="832"/>
    </row>
    <row r="19" spans="1:10" s="824" customFormat="1" ht="15.75" x14ac:dyDescent="0.25">
      <c r="A19" s="854" t="s">
        <v>822</v>
      </c>
      <c r="B19" s="830"/>
      <c r="C19" s="857">
        <v>5436207.1900000004</v>
      </c>
      <c r="D19" s="832"/>
      <c r="E19" s="832">
        <v>2450</v>
      </c>
      <c r="F19" s="832"/>
      <c r="G19" s="832">
        <v>2</v>
      </c>
      <c r="H19" s="832"/>
      <c r="I19" s="832">
        <v>2</v>
      </c>
      <c r="J19" s="832"/>
    </row>
    <row r="20" spans="1:10" s="824" customFormat="1" ht="31.5" x14ac:dyDescent="0.25">
      <c r="A20" s="854" t="s">
        <v>823</v>
      </c>
      <c r="B20" s="830"/>
      <c r="C20" s="858">
        <v>0</v>
      </c>
      <c r="D20" s="832"/>
      <c r="E20" s="858">
        <v>0</v>
      </c>
      <c r="F20" s="832"/>
      <c r="G20" s="858">
        <v>0</v>
      </c>
      <c r="H20" s="832"/>
      <c r="I20" s="858">
        <v>0</v>
      </c>
      <c r="J20" s="832"/>
    </row>
    <row r="21" spans="1:10" s="824" customFormat="1" ht="31.5" x14ac:dyDescent="0.25">
      <c r="A21" s="854" t="s">
        <v>824</v>
      </c>
      <c r="B21" s="830"/>
      <c r="C21" s="857">
        <v>13533445.51</v>
      </c>
      <c r="D21" s="832"/>
      <c r="E21" s="832">
        <v>32500</v>
      </c>
      <c r="F21" s="832"/>
      <c r="G21" s="832">
        <v>6</v>
      </c>
      <c r="H21" s="832"/>
      <c r="I21" s="832">
        <v>9</v>
      </c>
      <c r="J21" s="832"/>
    </row>
    <row r="22" spans="1:10" s="824" customFormat="1" ht="17.100000000000001" customHeight="1" x14ac:dyDescent="0.25">
      <c r="A22" s="854" t="s">
        <v>825</v>
      </c>
      <c r="B22" s="830"/>
      <c r="C22" s="858">
        <v>0</v>
      </c>
      <c r="D22" s="832"/>
      <c r="E22" s="858">
        <v>0</v>
      </c>
      <c r="F22" s="832"/>
      <c r="G22" s="858">
        <v>0</v>
      </c>
      <c r="H22" s="832"/>
      <c r="I22" s="858">
        <v>0</v>
      </c>
      <c r="J22" s="832"/>
    </row>
    <row r="23" spans="1:10" s="824" customFormat="1" ht="17.100000000000001" customHeight="1" x14ac:dyDescent="0.25">
      <c r="A23" s="854" t="s">
        <v>826</v>
      </c>
      <c r="B23" s="830"/>
      <c r="C23" s="857">
        <v>3946401.25</v>
      </c>
      <c r="D23" s="832"/>
      <c r="E23" s="832">
        <v>1050</v>
      </c>
      <c r="F23" s="832"/>
      <c r="G23" s="832">
        <v>3</v>
      </c>
      <c r="H23" s="832"/>
      <c r="I23" s="832">
        <v>3</v>
      </c>
      <c r="J23" s="832"/>
    </row>
    <row r="24" spans="1:10" s="824" customFormat="1" ht="17.100000000000001" customHeight="1" x14ac:dyDescent="0.25">
      <c r="A24" s="854" t="s">
        <v>827</v>
      </c>
      <c r="B24" s="830"/>
      <c r="C24" s="857">
        <v>14223771</v>
      </c>
      <c r="D24" s="832"/>
      <c r="E24" s="832">
        <v>50000</v>
      </c>
      <c r="F24" s="832"/>
      <c r="G24" s="832">
        <v>3</v>
      </c>
      <c r="H24" s="832"/>
      <c r="I24" s="832">
        <v>3</v>
      </c>
      <c r="J24" s="832"/>
    </row>
    <row r="25" spans="1:10" s="824" customFormat="1" ht="17.100000000000001" customHeight="1" x14ac:dyDescent="0.25">
      <c r="A25" s="854" t="s">
        <v>835</v>
      </c>
      <c r="B25" s="830"/>
      <c r="C25" s="857">
        <v>195946275.15000004</v>
      </c>
      <c r="D25" s="832"/>
      <c r="E25" s="832">
        <v>102239</v>
      </c>
      <c r="F25" s="832"/>
      <c r="G25" s="832">
        <v>175</v>
      </c>
      <c r="H25" s="832"/>
      <c r="I25" s="832">
        <v>195</v>
      </c>
      <c r="J25" s="832"/>
    </row>
    <row r="26" spans="1:10" s="824" customFormat="1" ht="17.100000000000001" customHeight="1" x14ac:dyDescent="0.25">
      <c r="A26" s="854" t="s">
        <v>836</v>
      </c>
      <c r="B26" s="830"/>
      <c r="C26" s="857">
        <v>23235220.440000001</v>
      </c>
      <c r="D26" s="832"/>
      <c r="E26" s="832">
        <v>8339</v>
      </c>
      <c r="F26" s="832"/>
      <c r="G26" s="832">
        <v>11</v>
      </c>
      <c r="H26" s="832"/>
      <c r="I26" s="832">
        <v>36</v>
      </c>
      <c r="J26" s="832"/>
    </row>
    <row r="27" spans="1:10" s="824" customFormat="1" ht="17.100000000000001" customHeight="1" x14ac:dyDescent="0.25">
      <c r="A27" s="855" t="s">
        <v>837</v>
      </c>
      <c r="B27" s="859"/>
      <c r="C27" s="860">
        <v>108842792.09999999</v>
      </c>
      <c r="D27" s="845"/>
      <c r="E27" s="845">
        <v>2700</v>
      </c>
      <c r="F27" s="845"/>
      <c r="G27" s="845">
        <v>4</v>
      </c>
      <c r="H27" s="845"/>
      <c r="I27" s="845">
        <v>104</v>
      </c>
      <c r="J27" s="845"/>
    </row>
    <row r="28" spans="1:10" s="824" customFormat="1" ht="15" customHeight="1" x14ac:dyDescent="0.25">
      <c r="A28" s="830"/>
      <c r="B28" s="830"/>
      <c r="C28" s="831"/>
      <c r="D28" s="831"/>
      <c r="E28" s="833"/>
      <c r="F28" s="833"/>
      <c r="G28" s="834"/>
      <c r="H28" s="834"/>
      <c r="I28" s="834"/>
      <c r="J28" s="834"/>
    </row>
    <row r="29" spans="1:10" ht="15" customHeight="1" x14ac:dyDescent="0.25">
      <c r="A29" s="805" t="s">
        <v>838</v>
      </c>
      <c r="B29" s="805"/>
      <c r="C29" s="849"/>
      <c r="D29" s="849"/>
      <c r="E29" s="849"/>
      <c r="F29" s="849"/>
      <c r="G29" s="849"/>
      <c r="H29" s="849"/>
      <c r="I29" s="849"/>
      <c r="J29" s="849"/>
    </row>
    <row r="30" spans="1:10" ht="15" customHeight="1" x14ac:dyDescent="0.2">
      <c r="A30" s="812" t="s">
        <v>839</v>
      </c>
      <c r="B30" s="812"/>
      <c r="C30" s="850"/>
      <c r="D30" s="806"/>
      <c r="E30" s="851"/>
      <c r="F30" s="806"/>
      <c r="G30" s="851"/>
      <c r="H30" s="851"/>
      <c r="I30" s="851"/>
      <c r="J30" s="851"/>
    </row>
  </sheetData>
  <mergeCells count="4">
    <mergeCell ref="C4:D4"/>
    <mergeCell ref="E4:F4"/>
    <mergeCell ref="G4:H4"/>
    <mergeCell ref="I4:J4"/>
  </mergeCells>
  <printOptions horizontalCentered="1" verticalCentered="1"/>
  <pageMargins left="0.98425196850393704" right="0.39370078740157483" top="0.39370078740157483" bottom="0.39370078740157483" header="0" footer="0.19685039370078741"/>
  <pageSetup orientation="landscape" r:id="rId1"/>
  <headerFooter>
    <oddFooter>&amp;L333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H33"/>
  <sheetViews>
    <sheetView showGridLines="0" view="pageBreakPreview" zoomScaleNormal="100" zoomScaleSheetLayoutView="100" workbookViewId="0">
      <selection activeCell="I8" sqref="I8"/>
    </sheetView>
  </sheetViews>
  <sheetFormatPr baseColWidth="10" defaultRowHeight="15" x14ac:dyDescent="0.25"/>
  <cols>
    <col min="1" max="1" width="66.25" style="164" customWidth="1"/>
    <col min="2" max="2" width="13.75" style="164" customWidth="1"/>
    <col min="3" max="3" width="3.25" style="164" customWidth="1"/>
    <col min="4" max="4" width="13.75" style="164" customWidth="1"/>
    <col min="5" max="5" width="3.25" style="164" customWidth="1"/>
    <col min="6" max="6" width="13.75" style="164" customWidth="1"/>
    <col min="7" max="7" width="3.25" style="164" customWidth="1"/>
    <col min="8" max="16384" width="11" style="164"/>
  </cols>
  <sheetData>
    <row r="1" spans="1:8" ht="18" x14ac:dyDescent="0.25">
      <c r="A1" s="161" t="s">
        <v>188</v>
      </c>
      <c r="B1" s="161"/>
      <c r="C1" s="161"/>
      <c r="D1" s="162"/>
      <c r="E1" s="163"/>
      <c r="F1" s="162"/>
      <c r="G1" s="163" t="s">
        <v>858</v>
      </c>
    </row>
    <row r="2" spans="1:8" ht="18" x14ac:dyDescent="0.25">
      <c r="A2" s="161" t="s">
        <v>189</v>
      </c>
      <c r="B2" s="161"/>
      <c r="C2" s="161"/>
      <c r="D2" s="162"/>
      <c r="E2" s="163"/>
      <c r="F2" s="162"/>
      <c r="G2" s="163"/>
    </row>
    <row r="3" spans="1:8" ht="18" x14ac:dyDescent="0.25">
      <c r="A3" s="165" t="s">
        <v>190</v>
      </c>
      <c r="B3" s="166"/>
      <c r="C3" s="166"/>
      <c r="D3" s="166"/>
      <c r="E3" s="166"/>
      <c r="F3" s="166"/>
      <c r="G3" s="166"/>
      <c r="H3" s="185"/>
    </row>
    <row r="4" spans="1:8" ht="17.25" customHeight="1" x14ac:dyDescent="0.25">
      <c r="A4" s="186"/>
      <c r="B4" s="186"/>
      <c r="C4" s="186"/>
      <c r="D4" s="166"/>
      <c r="E4" s="166"/>
      <c r="F4" s="166"/>
      <c r="G4" s="166"/>
    </row>
    <row r="5" spans="1:8" ht="20.100000000000001" customHeight="1" x14ac:dyDescent="0.25">
      <c r="A5" s="169" t="s">
        <v>191</v>
      </c>
      <c r="B5" s="170">
        <v>2012</v>
      </c>
      <c r="C5" s="170"/>
      <c r="D5" s="170">
        <v>2013</v>
      </c>
      <c r="E5" s="169"/>
      <c r="F5" s="170">
        <v>2014</v>
      </c>
      <c r="G5" s="169"/>
    </row>
    <row r="6" spans="1:8" ht="15" customHeight="1" x14ac:dyDescent="0.25">
      <c r="A6" s="898" t="s">
        <v>220</v>
      </c>
      <c r="B6" s="174">
        <v>98.5</v>
      </c>
      <c r="C6" s="173"/>
      <c r="D6" s="176">
        <v>80</v>
      </c>
      <c r="E6" s="175"/>
      <c r="F6" s="176">
        <v>100</v>
      </c>
      <c r="G6" s="175"/>
    </row>
    <row r="7" spans="1:8" ht="15" customHeight="1" x14ac:dyDescent="0.25">
      <c r="A7" s="903" t="s">
        <v>221</v>
      </c>
      <c r="B7" s="174">
        <v>56</v>
      </c>
      <c r="C7" s="187"/>
      <c r="D7" s="176">
        <v>85</v>
      </c>
      <c r="E7" s="175"/>
      <c r="F7" s="176">
        <v>95</v>
      </c>
      <c r="G7" s="175"/>
      <c r="H7" s="188"/>
    </row>
    <row r="8" spans="1:8" ht="15" customHeight="1" x14ac:dyDescent="0.25">
      <c r="A8" s="900" t="s">
        <v>222</v>
      </c>
      <c r="B8" s="174">
        <v>82</v>
      </c>
      <c r="C8" s="177"/>
      <c r="D8" s="176">
        <v>80</v>
      </c>
      <c r="E8" s="175"/>
      <c r="F8" s="176">
        <v>80</v>
      </c>
      <c r="G8" s="175"/>
    </row>
    <row r="9" spans="1:8" ht="15" customHeight="1" x14ac:dyDescent="0.25">
      <c r="A9" s="904" t="s">
        <v>223</v>
      </c>
      <c r="B9" s="174">
        <v>65.5</v>
      </c>
      <c r="C9" s="189"/>
      <c r="D9" s="176">
        <v>80</v>
      </c>
      <c r="E9" s="175"/>
      <c r="F9" s="176">
        <v>100</v>
      </c>
      <c r="G9" s="175"/>
    </row>
    <row r="10" spans="1:8" ht="15" customHeight="1" x14ac:dyDescent="0.25">
      <c r="A10" s="900" t="s">
        <v>224</v>
      </c>
      <c r="B10" s="174">
        <v>70</v>
      </c>
      <c r="C10" s="177"/>
      <c r="D10" s="176">
        <v>80</v>
      </c>
      <c r="E10" s="175"/>
      <c r="F10" s="176">
        <v>90</v>
      </c>
      <c r="G10" s="175"/>
    </row>
    <row r="11" spans="1:8" ht="15" customHeight="1" x14ac:dyDescent="0.25">
      <c r="A11" s="900" t="s">
        <v>225</v>
      </c>
      <c r="B11" s="174">
        <v>73</v>
      </c>
      <c r="C11" s="177"/>
      <c r="D11" s="176">
        <v>79</v>
      </c>
      <c r="E11" s="175"/>
      <c r="F11" s="174">
        <v>88.5</v>
      </c>
      <c r="G11" s="175"/>
    </row>
    <row r="12" spans="1:8" ht="15" customHeight="1" x14ac:dyDescent="0.25">
      <c r="A12" s="900" t="s">
        <v>226</v>
      </c>
      <c r="B12" s="179" t="s">
        <v>203</v>
      </c>
      <c r="C12" s="177"/>
      <c r="D12" s="179">
        <v>78.5</v>
      </c>
      <c r="E12" s="175"/>
      <c r="F12" s="179">
        <v>95</v>
      </c>
      <c r="G12" s="175"/>
    </row>
    <row r="13" spans="1:8" ht="15" customHeight="1" x14ac:dyDescent="0.25">
      <c r="A13" s="903" t="s">
        <v>227</v>
      </c>
      <c r="B13" s="174">
        <v>49</v>
      </c>
      <c r="C13" s="187"/>
      <c r="D13" s="179">
        <v>77.5</v>
      </c>
      <c r="E13" s="175"/>
      <c r="F13" s="179">
        <v>82</v>
      </c>
      <c r="G13" s="175"/>
    </row>
    <row r="14" spans="1:8" ht="15" customHeight="1" x14ac:dyDescent="0.25">
      <c r="A14" s="900" t="s">
        <v>228</v>
      </c>
      <c r="B14" s="174">
        <v>77</v>
      </c>
      <c r="C14" s="177"/>
      <c r="D14" s="176">
        <v>77</v>
      </c>
      <c r="E14" s="175"/>
      <c r="F14" s="174">
        <v>77.5</v>
      </c>
      <c r="G14" s="175"/>
    </row>
    <row r="15" spans="1:8" ht="15" customHeight="1" x14ac:dyDescent="0.25">
      <c r="A15" s="900" t="s">
        <v>229</v>
      </c>
      <c r="B15" s="174">
        <v>88.5</v>
      </c>
      <c r="C15" s="177"/>
      <c r="D15" s="176">
        <v>77</v>
      </c>
      <c r="E15" s="175"/>
      <c r="F15" s="174">
        <v>88.5</v>
      </c>
      <c r="G15" s="175"/>
    </row>
    <row r="16" spans="1:8" ht="15" customHeight="1" x14ac:dyDescent="0.25">
      <c r="A16" s="900" t="s">
        <v>230</v>
      </c>
      <c r="B16" s="174">
        <v>72</v>
      </c>
      <c r="C16" s="177"/>
      <c r="D16" s="176">
        <v>77</v>
      </c>
      <c r="E16" s="175"/>
      <c r="F16" s="176">
        <v>77</v>
      </c>
      <c r="G16" s="175"/>
    </row>
    <row r="17" spans="1:7" ht="15" customHeight="1" x14ac:dyDescent="0.25">
      <c r="A17" s="900" t="s">
        <v>231</v>
      </c>
      <c r="B17" s="174">
        <v>92</v>
      </c>
      <c r="C17" s="177"/>
      <c r="D17" s="176">
        <v>74</v>
      </c>
      <c r="E17" s="175"/>
      <c r="F17" s="176">
        <v>72</v>
      </c>
      <c r="G17" s="175"/>
    </row>
    <row r="18" spans="1:7" ht="15" customHeight="1" x14ac:dyDescent="0.25">
      <c r="A18" s="900" t="s">
        <v>232</v>
      </c>
      <c r="B18" s="180">
        <v>60.5</v>
      </c>
      <c r="C18" s="177"/>
      <c r="D18" s="176">
        <v>72</v>
      </c>
      <c r="E18" s="175"/>
      <c r="F18" s="176">
        <v>72</v>
      </c>
      <c r="G18" s="175"/>
    </row>
    <row r="19" spans="1:7" ht="15" customHeight="1" x14ac:dyDescent="0.25">
      <c r="A19" s="900" t="s">
        <v>233</v>
      </c>
      <c r="B19" s="179" t="s">
        <v>203</v>
      </c>
      <c r="C19" s="191"/>
      <c r="D19" s="179">
        <v>68.5</v>
      </c>
      <c r="E19" s="192"/>
      <c r="F19" s="190">
        <v>90</v>
      </c>
      <c r="G19" s="175"/>
    </row>
    <row r="20" spans="1:7" ht="15" customHeight="1" x14ac:dyDescent="0.25">
      <c r="A20" s="900" t="s">
        <v>234</v>
      </c>
      <c r="B20" s="190">
        <v>60</v>
      </c>
      <c r="C20" s="191"/>
      <c r="D20" s="179">
        <v>67.5</v>
      </c>
      <c r="E20" s="192"/>
      <c r="F20" s="190">
        <v>90</v>
      </c>
      <c r="G20" s="175"/>
    </row>
    <row r="21" spans="1:7" ht="15" customHeight="1" x14ac:dyDescent="0.25">
      <c r="A21" s="899" t="s">
        <v>235</v>
      </c>
      <c r="B21" s="190">
        <v>84</v>
      </c>
      <c r="C21" s="193"/>
      <c r="D21" s="179">
        <v>67.5</v>
      </c>
      <c r="E21" s="192"/>
      <c r="F21" s="190">
        <v>75</v>
      </c>
      <c r="G21" s="175"/>
    </row>
    <row r="22" spans="1:7" ht="15" customHeight="1" x14ac:dyDescent="0.25">
      <c r="A22" s="900" t="s">
        <v>236</v>
      </c>
      <c r="B22" s="190">
        <v>59</v>
      </c>
      <c r="C22" s="191"/>
      <c r="D22" s="176">
        <v>63</v>
      </c>
      <c r="E22" s="192"/>
      <c r="F22" s="190">
        <v>80</v>
      </c>
      <c r="G22" s="175"/>
    </row>
    <row r="23" spans="1:7" ht="15" customHeight="1" x14ac:dyDescent="0.25">
      <c r="A23" s="900" t="s">
        <v>237</v>
      </c>
      <c r="B23" s="190">
        <v>75.5</v>
      </c>
      <c r="C23" s="191"/>
      <c r="D23" s="179">
        <v>60.5</v>
      </c>
      <c r="E23" s="192"/>
      <c r="F23" s="190">
        <v>80</v>
      </c>
      <c r="G23" s="175"/>
    </row>
    <row r="24" spans="1:7" ht="15" customHeight="1" x14ac:dyDescent="0.25">
      <c r="A24" s="900" t="s">
        <v>238</v>
      </c>
      <c r="B24" s="190">
        <v>73.5</v>
      </c>
      <c r="C24" s="191"/>
      <c r="D24" s="179">
        <v>59.5</v>
      </c>
      <c r="E24" s="192"/>
      <c r="F24" s="190">
        <v>70.5</v>
      </c>
      <c r="G24" s="175"/>
    </row>
    <row r="25" spans="1:7" ht="15" customHeight="1" x14ac:dyDescent="0.25">
      <c r="A25" s="899" t="s">
        <v>239</v>
      </c>
      <c r="B25" s="190">
        <v>50.5</v>
      </c>
      <c r="C25" s="193"/>
      <c r="D25" s="176">
        <v>53</v>
      </c>
      <c r="E25" s="192"/>
      <c r="F25" s="190">
        <v>80</v>
      </c>
      <c r="G25" s="175"/>
    </row>
    <row r="26" spans="1:7" ht="15" customHeight="1" x14ac:dyDescent="0.25">
      <c r="A26" s="900" t="s">
        <v>240</v>
      </c>
      <c r="B26" s="190">
        <v>67</v>
      </c>
      <c r="C26" s="191"/>
      <c r="D26" s="179">
        <v>49.5</v>
      </c>
      <c r="E26" s="192"/>
      <c r="F26" s="190">
        <v>80</v>
      </c>
      <c r="G26" s="175"/>
    </row>
    <row r="27" spans="1:7" ht="15" customHeight="1" x14ac:dyDescent="0.25">
      <c r="A27" s="900" t="s">
        <v>241</v>
      </c>
      <c r="B27" s="190">
        <v>73.5</v>
      </c>
      <c r="C27" s="191"/>
      <c r="D27" s="176">
        <v>48</v>
      </c>
      <c r="E27" s="192"/>
      <c r="F27" s="190">
        <v>90</v>
      </c>
      <c r="G27" s="175"/>
    </row>
    <row r="28" spans="1:7" ht="15" customHeight="1" x14ac:dyDescent="0.25">
      <c r="A28" s="900" t="s">
        <v>242</v>
      </c>
      <c r="B28" s="190">
        <v>57</v>
      </c>
      <c r="C28" s="191"/>
      <c r="D28" s="179">
        <v>43.5</v>
      </c>
      <c r="E28" s="192"/>
      <c r="F28" s="190">
        <v>87.5</v>
      </c>
      <c r="G28" s="175"/>
    </row>
    <row r="29" spans="1:7" ht="15" customHeight="1" x14ac:dyDescent="0.25">
      <c r="A29" s="902" t="s">
        <v>243</v>
      </c>
      <c r="B29" s="194">
        <v>76</v>
      </c>
      <c r="C29" s="195"/>
      <c r="D29" s="183">
        <v>42</v>
      </c>
      <c r="E29" s="196"/>
      <c r="F29" s="194">
        <v>58.5</v>
      </c>
      <c r="G29" s="184"/>
    </row>
    <row r="30" spans="1:7" ht="15" customHeight="1" x14ac:dyDescent="0.25">
      <c r="A30" s="197"/>
      <c r="B30" s="198"/>
      <c r="C30" s="199"/>
      <c r="D30" s="200"/>
      <c r="E30" s="201"/>
      <c r="F30" s="198"/>
      <c r="G30" s="202"/>
    </row>
    <row r="31" spans="1:7" ht="15" customHeight="1" x14ac:dyDescent="0.25">
      <c r="A31" s="177" t="s">
        <v>566</v>
      </c>
      <c r="B31" s="198"/>
      <c r="C31" s="199"/>
      <c r="D31" s="200"/>
      <c r="E31" s="201"/>
      <c r="F31" s="198"/>
      <c r="G31" s="202"/>
    </row>
    <row r="32" spans="1:7" ht="15" customHeight="1" x14ac:dyDescent="0.25">
      <c r="A32" s="177" t="s">
        <v>244</v>
      </c>
      <c r="B32" s="177"/>
      <c r="C32" s="177"/>
      <c r="D32" s="177"/>
      <c r="E32" s="177"/>
    </row>
    <row r="33" spans="1:5" ht="15" customHeight="1" x14ac:dyDescent="0.25">
      <c r="A33" s="177" t="s">
        <v>245</v>
      </c>
      <c r="B33" s="177"/>
      <c r="C33" s="177"/>
      <c r="D33" s="177"/>
      <c r="E33" s="177"/>
    </row>
  </sheetData>
  <printOptions horizontalCentered="1" verticalCentered="1"/>
  <pageMargins left="0.98425196850393704" right="0.39370078740157483" top="0.39370078740157483" bottom="0.39370078740157483" header="0" footer="0.19685039370078741"/>
  <pageSetup scale="90" orientation="landscape" r:id="rId1"/>
  <headerFooter>
    <oddFooter>&amp;L205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G32"/>
  <sheetViews>
    <sheetView showGridLines="0" view="pageBreakPreview" zoomScaleNormal="100" zoomScaleSheetLayoutView="100" workbookViewId="0">
      <selection activeCell="I8" sqref="I8"/>
    </sheetView>
  </sheetViews>
  <sheetFormatPr baseColWidth="10" defaultRowHeight="15" x14ac:dyDescent="0.25"/>
  <cols>
    <col min="1" max="1" width="50.625" style="164" customWidth="1"/>
    <col min="2" max="2" width="15.625" style="164" customWidth="1"/>
    <col min="3" max="3" width="3.25" style="164" customWidth="1"/>
    <col min="4" max="4" width="15.625" style="164" customWidth="1"/>
    <col min="5" max="5" width="3.25" style="164" customWidth="1"/>
    <col min="6" max="6" width="15.625" style="164" customWidth="1"/>
    <col min="7" max="7" width="3.25" style="164" customWidth="1"/>
    <col min="8" max="16384" width="11" style="164"/>
  </cols>
  <sheetData>
    <row r="1" spans="1:7" ht="18" x14ac:dyDescent="0.25">
      <c r="A1" s="161" t="s">
        <v>246</v>
      </c>
      <c r="B1" s="161"/>
      <c r="C1" s="161"/>
      <c r="D1" s="161"/>
      <c r="E1" s="161"/>
      <c r="F1" s="161"/>
      <c r="G1" s="163" t="s">
        <v>859</v>
      </c>
    </row>
    <row r="2" spans="1:7" ht="18" x14ac:dyDescent="0.25">
      <c r="A2" s="186" t="s">
        <v>189</v>
      </c>
      <c r="B2" s="186"/>
      <c r="C2" s="186"/>
      <c r="D2" s="186"/>
      <c r="E2" s="186"/>
      <c r="F2" s="186"/>
      <c r="G2" s="163"/>
    </row>
    <row r="3" spans="1:7" ht="18" x14ac:dyDescent="0.25">
      <c r="A3" s="165" t="s">
        <v>190</v>
      </c>
      <c r="B3" s="186"/>
      <c r="C3" s="186"/>
      <c r="D3" s="186"/>
      <c r="E3" s="186"/>
      <c r="F3" s="186"/>
      <c r="G3" s="166"/>
    </row>
    <row r="4" spans="1:7" ht="17.25" customHeight="1" x14ac:dyDescent="0.25">
      <c r="A4" s="167"/>
      <c r="B4" s="167"/>
      <c r="C4" s="167"/>
      <c r="D4" s="167"/>
      <c r="E4" s="167"/>
      <c r="F4" s="167"/>
      <c r="G4" s="168"/>
    </row>
    <row r="5" spans="1:7" ht="20.100000000000001" customHeight="1" x14ac:dyDescent="0.25">
      <c r="A5" s="1534" t="s">
        <v>191</v>
      </c>
      <c r="B5" s="1536" t="s">
        <v>248</v>
      </c>
      <c r="C5" s="1536"/>
      <c r="D5" s="1536"/>
      <c r="E5" s="1536"/>
      <c r="F5" s="1536"/>
      <c r="G5" s="1536"/>
    </row>
    <row r="6" spans="1:7" ht="20.100000000000001" customHeight="1" x14ac:dyDescent="0.25">
      <c r="A6" s="1535"/>
      <c r="B6" s="203">
        <v>2012</v>
      </c>
      <c r="C6" s="204"/>
      <c r="D6" s="203">
        <v>2013</v>
      </c>
      <c r="E6" s="204"/>
      <c r="F6" s="203">
        <v>2014</v>
      </c>
      <c r="G6" s="204"/>
    </row>
    <row r="7" spans="1:7" ht="18" customHeight="1" x14ac:dyDescent="0.25">
      <c r="A7" s="205" t="s">
        <v>5</v>
      </c>
      <c r="B7" s="206">
        <f>SUM(B8:B30)</f>
        <v>264</v>
      </c>
      <c r="C7" s="205"/>
      <c r="D7" s="206">
        <f>SUM(D8:D30)</f>
        <v>384</v>
      </c>
      <c r="E7" s="205"/>
      <c r="F7" s="206">
        <f>SUM(F8:F30)</f>
        <v>364</v>
      </c>
      <c r="G7" s="205"/>
    </row>
    <row r="8" spans="1:7" ht="15" customHeight="1" x14ac:dyDescent="0.25">
      <c r="A8" s="905" t="s">
        <v>249</v>
      </c>
      <c r="B8" s="174">
        <v>44</v>
      </c>
      <c r="C8" s="174"/>
      <c r="D8" s="174">
        <v>37</v>
      </c>
      <c r="E8" s="174"/>
      <c r="F8" s="174">
        <v>41</v>
      </c>
      <c r="G8" s="175"/>
    </row>
    <row r="9" spans="1:7" ht="15" customHeight="1" x14ac:dyDescent="0.25">
      <c r="A9" s="900" t="s">
        <v>250</v>
      </c>
      <c r="B9" s="174">
        <v>15</v>
      </c>
      <c r="C9" s="174"/>
      <c r="D9" s="174">
        <v>24</v>
      </c>
      <c r="E9" s="174"/>
      <c r="F9" s="174">
        <v>23</v>
      </c>
      <c r="G9" s="175"/>
    </row>
    <row r="10" spans="1:7" ht="15" customHeight="1" x14ac:dyDescent="0.25">
      <c r="A10" s="900" t="s">
        <v>251</v>
      </c>
      <c r="B10" s="174">
        <v>0</v>
      </c>
      <c r="C10" s="174"/>
      <c r="D10" s="174">
        <v>0</v>
      </c>
      <c r="E10" s="174"/>
      <c r="F10" s="174">
        <v>0</v>
      </c>
      <c r="G10" s="175"/>
    </row>
    <row r="11" spans="1:7" ht="15" customHeight="1" x14ac:dyDescent="0.25">
      <c r="A11" s="900" t="s">
        <v>252</v>
      </c>
      <c r="B11" s="174">
        <v>12</v>
      </c>
      <c r="C11" s="174"/>
      <c r="D11" s="174">
        <v>11</v>
      </c>
      <c r="E11" s="174"/>
      <c r="F11" s="174">
        <v>11</v>
      </c>
      <c r="G11" s="175"/>
    </row>
    <row r="12" spans="1:7" ht="15" customHeight="1" x14ac:dyDescent="0.25">
      <c r="A12" s="900" t="s">
        <v>241</v>
      </c>
      <c r="B12" s="174">
        <v>12</v>
      </c>
      <c r="C12" s="174"/>
      <c r="D12" s="174">
        <v>10</v>
      </c>
      <c r="E12" s="174"/>
      <c r="F12" s="174">
        <v>10</v>
      </c>
      <c r="G12" s="175"/>
    </row>
    <row r="13" spans="1:7" ht="15" customHeight="1" x14ac:dyDescent="0.25">
      <c r="A13" s="900" t="s">
        <v>227</v>
      </c>
      <c r="B13" s="174">
        <v>37</v>
      </c>
      <c r="C13" s="174"/>
      <c r="D13" s="174">
        <v>73</v>
      </c>
      <c r="E13" s="174"/>
      <c r="F13" s="174">
        <v>74</v>
      </c>
      <c r="G13" s="175"/>
    </row>
    <row r="14" spans="1:7" ht="15" customHeight="1" x14ac:dyDescent="0.25">
      <c r="A14" s="900" t="s">
        <v>214</v>
      </c>
      <c r="B14" s="174">
        <v>1</v>
      </c>
      <c r="C14" s="174"/>
      <c r="D14" s="174">
        <v>1</v>
      </c>
      <c r="E14" s="174"/>
      <c r="F14" s="174">
        <v>1</v>
      </c>
      <c r="G14" s="175"/>
    </row>
    <row r="15" spans="1:7" ht="15" customHeight="1" x14ac:dyDescent="0.25">
      <c r="A15" s="900" t="s">
        <v>243</v>
      </c>
      <c r="B15" s="174">
        <v>18</v>
      </c>
      <c r="C15" s="174"/>
      <c r="D15" s="174">
        <v>26</v>
      </c>
      <c r="E15" s="174"/>
      <c r="F15" s="174">
        <v>26</v>
      </c>
      <c r="G15" s="175"/>
    </row>
    <row r="16" spans="1:7" ht="15" customHeight="1" x14ac:dyDescent="0.25">
      <c r="A16" s="900" t="s">
        <v>197</v>
      </c>
      <c r="B16" s="174">
        <v>12</v>
      </c>
      <c r="C16" s="174"/>
      <c r="D16" s="174">
        <v>10</v>
      </c>
      <c r="E16" s="174"/>
      <c r="F16" s="174">
        <v>10</v>
      </c>
      <c r="G16" s="175"/>
    </row>
    <row r="17" spans="1:7" ht="15" customHeight="1" x14ac:dyDescent="0.25">
      <c r="A17" s="900" t="s">
        <v>253</v>
      </c>
      <c r="B17" s="174">
        <v>15</v>
      </c>
      <c r="C17" s="174"/>
      <c r="D17" s="174">
        <v>23</v>
      </c>
      <c r="E17" s="174"/>
      <c r="F17" s="174">
        <v>23</v>
      </c>
      <c r="G17" s="175"/>
    </row>
    <row r="18" spans="1:7" ht="15" customHeight="1" x14ac:dyDescent="0.25">
      <c r="A18" s="900" t="s">
        <v>204</v>
      </c>
      <c r="B18" s="174">
        <v>7</v>
      </c>
      <c r="C18" s="174"/>
      <c r="D18" s="174">
        <v>8</v>
      </c>
      <c r="E18" s="174"/>
      <c r="F18" s="174">
        <v>8</v>
      </c>
      <c r="G18" s="175"/>
    </row>
    <row r="19" spans="1:7" ht="15" customHeight="1" x14ac:dyDescent="0.25">
      <c r="A19" s="900" t="s">
        <v>254</v>
      </c>
      <c r="B19" s="174">
        <v>0</v>
      </c>
      <c r="C19" s="174"/>
      <c r="D19" s="174">
        <v>0</v>
      </c>
      <c r="E19" s="174"/>
      <c r="F19" s="174">
        <v>0</v>
      </c>
      <c r="G19" s="175"/>
    </row>
    <row r="20" spans="1:7" ht="15" customHeight="1" x14ac:dyDescent="0.25">
      <c r="A20" s="900" t="s">
        <v>237</v>
      </c>
      <c r="B20" s="174">
        <v>3</v>
      </c>
      <c r="C20" s="174"/>
      <c r="D20" s="174">
        <v>3</v>
      </c>
      <c r="E20" s="174"/>
      <c r="F20" s="174">
        <v>7</v>
      </c>
      <c r="G20" s="175"/>
    </row>
    <row r="21" spans="1:7" ht="15" customHeight="1" x14ac:dyDescent="0.25">
      <c r="A21" s="900" t="s">
        <v>209</v>
      </c>
      <c r="B21" s="174">
        <v>14</v>
      </c>
      <c r="C21" s="174"/>
      <c r="D21" s="174">
        <v>3</v>
      </c>
      <c r="E21" s="174"/>
      <c r="F21" s="174">
        <v>4</v>
      </c>
      <c r="G21" s="175"/>
    </row>
    <row r="22" spans="1:7" ht="15" customHeight="1" x14ac:dyDescent="0.25">
      <c r="A22" s="900" t="s">
        <v>255</v>
      </c>
      <c r="B22" s="174">
        <v>0</v>
      </c>
      <c r="C22" s="174"/>
      <c r="D22" s="174">
        <v>15</v>
      </c>
      <c r="E22" s="174"/>
      <c r="F22" s="174">
        <v>15</v>
      </c>
      <c r="G22" s="175"/>
    </row>
    <row r="23" spans="1:7" ht="15" customHeight="1" x14ac:dyDescent="0.25">
      <c r="A23" s="900" t="s">
        <v>233</v>
      </c>
      <c r="B23" s="174">
        <v>29</v>
      </c>
      <c r="C23" s="174"/>
      <c r="D23" s="174">
        <v>77</v>
      </c>
      <c r="E23" s="174"/>
      <c r="F23" s="174">
        <v>47</v>
      </c>
      <c r="G23" s="175"/>
    </row>
    <row r="24" spans="1:7" ht="15" customHeight="1" x14ac:dyDescent="0.25">
      <c r="A24" s="900" t="s">
        <v>256</v>
      </c>
      <c r="B24" s="174">
        <v>0</v>
      </c>
      <c r="C24" s="174"/>
      <c r="D24" s="174">
        <v>30</v>
      </c>
      <c r="E24" s="174"/>
      <c r="F24" s="174">
        <v>30</v>
      </c>
      <c r="G24" s="175"/>
    </row>
    <row r="25" spans="1:7" ht="15" customHeight="1" x14ac:dyDescent="0.25">
      <c r="A25" s="900" t="s">
        <v>257</v>
      </c>
      <c r="B25" s="174">
        <v>0</v>
      </c>
      <c r="C25" s="174"/>
      <c r="D25" s="174">
        <v>0</v>
      </c>
      <c r="E25" s="174"/>
      <c r="F25" s="174">
        <v>0</v>
      </c>
      <c r="G25" s="175"/>
    </row>
    <row r="26" spans="1:7" ht="15" customHeight="1" x14ac:dyDescent="0.25">
      <c r="A26" s="900" t="s">
        <v>211</v>
      </c>
      <c r="B26" s="174">
        <v>39</v>
      </c>
      <c r="C26" s="174"/>
      <c r="D26" s="174">
        <v>27</v>
      </c>
      <c r="E26" s="174"/>
      <c r="F26" s="174">
        <v>27</v>
      </c>
      <c r="G26" s="175"/>
    </row>
    <row r="27" spans="1:7" ht="15" customHeight="1" x14ac:dyDescent="0.25">
      <c r="A27" s="900" t="s">
        <v>234</v>
      </c>
      <c r="B27" s="174">
        <v>3</v>
      </c>
      <c r="C27" s="174"/>
      <c r="D27" s="174">
        <v>1</v>
      </c>
      <c r="E27" s="174"/>
      <c r="F27" s="174">
        <v>2</v>
      </c>
      <c r="G27" s="175"/>
    </row>
    <row r="28" spans="1:7" ht="15" customHeight="1" x14ac:dyDescent="0.25">
      <c r="A28" s="900" t="s">
        <v>222</v>
      </c>
      <c r="B28" s="174">
        <v>2</v>
      </c>
      <c r="C28" s="174"/>
      <c r="D28" s="174">
        <v>4</v>
      </c>
      <c r="E28" s="174"/>
      <c r="F28" s="174">
        <v>4</v>
      </c>
      <c r="G28" s="175"/>
    </row>
    <row r="29" spans="1:7" ht="15" customHeight="1" x14ac:dyDescent="0.25">
      <c r="A29" s="900" t="s">
        <v>215</v>
      </c>
      <c r="B29" s="174">
        <v>0</v>
      </c>
      <c r="C29" s="174"/>
      <c r="D29" s="174">
        <v>0</v>
      </c>
      <c r="E29" s="174"/>
      <c r="F29" s="174">
        <v>0</v>
      </c>
      <c r="G29" s="175"/>
    </row>
    <row r="30" spans="1:7" ht="15" customHeight="1" x14ac:dyDescent="0.25">
      <c r="A30" s="902" t="s">
        <v>208</v>
      </c>
      <c r="B30" s="182">
        <v>1</v>
      </c>
      <c r="C30" s="182"/>
      <c r="D30" s="182">
        <v>1</v>
      </c>
      <c r="E30" s="182"/>
      <c r="F30" s="182">
        <v>1</v>
      </c>
      <c r="G30" s="184"/>
    </row>
    <row r="31" spans="1:7" ht="15" customHeight="1" x14ac:dyDescent="0.25">
      <c r="A31" s="177"/>
      <c r="B31" s="177"/>
      <c r="C31" s="177"/>
      <c r="D31" s="177"/>
      <c r="E31" s="177"/>
      <c r="F31" s="177"/>
      <c r="G31" s="175"/>
    </row>
    <row r="32" spans="1:7" ht="15" customHeight="1" x14ac:dyDescent="0.25">
      <c r="A32" s="1531" t="s">
        <v>245</v>
      </c>
      <c r="B32" s="1531"/>
      <c r="C32" s="1531"/>
      <c r="D32" s="1531"/>
      <c r="E32" s="1531"/>
      <c r="F32" s="1531"/>
      <c r="G32" s="1531"/>
    </row>
  </sheetData>
  <mergeCells count="3">
    <mergeCell ref="A5:A6"/>
    <mergeCell ref="B5:G5"/>
    <mergeCell ref="A32:G32"/>
  </mergeCells>
  <printOptions horizontalCentered="1" verticalCentered="1"/>
  <pageMargins left="0.98425196850393704" right="0.39370078740157483" top="0.39370078740157483" bottom="0.39370078740157483" header="0" footer="0.19685039370078741"/>
  <pageSetup scale="90" orientation="landscape" r:id="rId1"/>
  <headerFooter>
    <oddFooter>&amp;R206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0"/>
  <sheetViews>
    <sheetView showGridLines="0" view="pageBreakPreview" zoomScaleNormal="100" zoomScaleSheetLayoutView="100" workbookViewId="0">
      <selection activeCell="I8" sqref="I8"/>
    </sheetView>
  </sheetViews>
  <sheetFormatPr baseColWidth="10" defaultRowHeight="15" x14ac:dyDescent="0.25"/>
  <cols>
    <col min="1" max="1" width="2.875" style="1221" customWidth="1"/>
    <col min="2" max="2" width="20.625" style="1221" customWidth="1"/>
    <col min="3" max="3" width="10.625" style="1220" customWidth="1"/>
    <col min="4" max="4" width="1.625" style="1221" customWidth="1"/>
    <col min="5" max="5" width="10.625" style="1220" customWidth="1"/>
    <col min="6" max="6" width="1.625" style="1221" customWidth="1"/>
    <col min="7" max="7" width="10.625" style="1220" customWidth="1"/>
    <col min="8" max="8" width="1.625" style="1221" customWidth="1"/>
    <col min="9" max="9" width="10.625" style="1220" customWidth="1"/>
    <col min="10" max="10" width="1.625" style="1221" customWidth="1"/>
    <col min="11" max="11" width="10.625" style="1220" customWidth="1"/>
    <col min="12" max="12" width="1.625" style="1221" customWidth="1"/>
    <col min="13" max="13" width="10.625" style="1220" customWidth="1"/>
    <col min="14" max="14" width="1.625" style="1221" customWidth="1"/>
    <col min="15" max="15" width="10.625" style="1220" customWidth="1"/>
    <col min="16" max="16" width="1.625" style="1221" customWidth="1"/>
    <col min="17" max="17" width="10.625" style="1220" customWidth="1"/>
    <col min="18" max="18" width="1.625" style="1221" customWidth="1"/>
    <col min="19" max="16384" width="11" style="1221"/>
  </cols>
  <sheetData>
    <row r="1" spans="1:18" ht="17.100000000000001" customHeight="1" x14ac:dyDescent="0.25">
      <c r="A1" s="1217" t="s">
        <v>1074</v>
      </c>
      <c r="B1" s="1218"/>
      <c r="C1" s="1219"/>
      <c r="D1" s="1218"/>
      <c r="E1" s="1219"/>
      <c r="F1" s="1218"/>
      <c r="Q1" s="1222"/>
      <c r="R1" s="1222" t="s">
        <v>860</v>
      </c>
    </row>
    <row r="2" spans="1:18" ht="17.100000000000001" customHeight="1" x14ac:dyDescent="0.25">
      <c r="A2" s="1217" t="s">
        <v>276</v>
      </c>
      <c r="B2" s="1218"/>
      <c r="C2" s="1219"/>
      <c r="D2" s="1218"/>
      <c r="E2" s="1219"/>
      <c r="F2" s="1218"/>
    </row>
    <row r="3" spans="1:18" s="1223" customFormat="1" ht="15" customHeight="1" x14ac:dyDescent="0.25">
      <c r="B3" s="1224"/>
      <c r="C3" s="1225"/>
      <c r="D3" s="1224"/>
      <c r="E3" s="1226"/>
      <c r="F3" s="1227"/>
      <c r="G3" s="1228"/>
      <c r="H3" s="1229"/>
      <c r="I3" s="1225"/>
      <c r="J3" s="1224"/>
      <c r="K3" s="1230"/>
      <c r="L3" s="1231"/>
      <c r="M3" s="1230"/>
      <c r="N3" s="1231"/>
      <c r="O3" s="1232"/>
      <c r="Q3" s="1232"/>
    </row>
    <row r="4" spans="1:18" s="1223" customFormat="1" ht="20.100000000000001" customHeight="1" x14ac:dyDescent="0.25">
      <c r="A4" s="1537" t="s">
        <v>277</v>
      </c>
      <c r="B4" s="1537"/>
      <c r="C4" s="1537" t="s">
        <v>329</v>
      </c>
      <c r="D4" s="1537"/>
      <c r="E4" s="1537"/>
      <c r="F4" s="1537"/>
      <c r="G4" s="1537"/>
      <c r="H4" s="1537"/>
      <c r="I4" s="1537"/>
      <c r="J4" s="1537"/>
      <c r="K4" s="1537"/>
      <c r="L4" s="1537"/>
      <c r="M4" s="1537"/>
      <c r="N4" s="1537"/>
      <c r="O4" s="1537"/>
      <c r="P4" s="1537"/>
      <c r="Q4" s="1537"/>
      <c r="R4" s="1233"/>
    </row>
    <row r="5" spans="1:18" s="1223" customFormat="1" ht="20.100000000000001" customHeight="1" x14ac:dyDescent="0.25">
      <c r="A5" s="1538"/>
      <c r="B5" s="1538"/>
      <c r="C5" s="1539"/>
      <c r="D5" s="1539"/>
      <c r="E5" s="1539"/>
      <c r="F5" s="1539"/>
      <c r="G5" s="1539"/>
      <c r="H5" s="1539"/>
      <c r="I5" s="1539"/>
      <c r="J5" s="1539"/>
      <c r="K5" s="1539"/>
      <c r="L5" s="1539"/>
      <c r="M5" s="1539"/>
      <c r="N5" s="1539"/>
      <c r="O5" s="1539"/>
      <c r="P5" s="1539"/>
      <c r="Q5" s="1539"/>
      <c r="R5" s="1234"/>
    </row>
    <row r="6" spans="1:18" s="1238" customFormat="1" ht="20.100000000000001" customHeight="1" x14ac:dyDescent="0.25">
      <c r="A6" s="1539"/>
      <c r="B6" s="1539"/>
      <c r="C6" s="1235">
        <v>2006</v>
      </c>
      <c r="D6" s="1236"/>
      <c r="E6" s="1235">
        <v>2007</v>
      </c>
      <c r="F6" s="1236"/>
      <c r="G6" s="1235">
        <v>2008</v>
      </c>
      <c r="H6" s="1236"/>
      <c r="I6" s="1235">
        <v>2009</v>
      </c>
      <c r="J6" s="1236"/>
      <c r="K6" s="1235">
        <v>2010</v>
      </c>
      <c r="L6" s="1236"/>
      <c r="M6" s="1235">
        <v>2011</v>
      </c>
      <c r="N6" s="1236"/>
      <c r="O6" s="1235">
        <v>2012</v>
      </c>
      <c r="P6" s="1236"/>
      <c r="Q6" s="1235">
        <v>2013</v>
      </c>
      <c r="R6" s="1237"/>
    </row>
    <row r="7" spans="1:18" s="1238" customFormat="1" ht="15" customHeight="1" x14ac:dyDescent="0.25">
      <c r="A7" s="1540" t="s">
        <v>5</v>
      </c>
      <c r="B7" s="1540"/>
      <c r="C7" s="1239">
        <f>SUM(C8:C17)</f>
        <v>9022216.0299999993</v>
      </c>
      <c r="D7" s="1239"/>
      <c r="E7" s="1239">
        <f>SUM(E8:E17)</f>
        <v>9162965.0500000007</v>
      </c>
      <c r="F7" s="1239"/>
      <c r="G7" s="1239">
        <f>SUM(G8:G17)</f>
        <v>9872654.5499999989</v>
      </c>
      <c r="H7" s="1239"/>
      <c r="I7" s="1239">
        <f>SUM(I8:I17)</f>
        <v>11233026.76</v>
      </c>
      <c r="J7" s="1239"/>
      <c r="K7" s="1239">
        <f>SUM(K8:K17)</f>
        <v>10678082.129999999</v>
      </c>
      <c r="L7" s="1239"/>
      <c r="M7" s="1239">
        <f>SUM(M8:M17)</f>
        <v>10371651.559999999</v>
      </c>
      <c r="N7" s="1239"/>
      <c r="O7" s="1239">
        <f>SUM(O8:O17)</f>
        <v>10848818.899999999</v>
      </c>
      <c r="P7" s="1239"/>
      <c r="Q7" s="1239">
        <f>SUM(Q8:Q17)</f>
        <v>11799930.699999999</v>
      </c>
      <c r="R7" s="1240"/>
    </row>
    <row r="8" spans="1:18" s="1223" customFormat="1" ht="20.100000000000001" customHeight="1" x14ac:dyDescent="0.25">
      <c r="A8" s="1241">
        <v>1</v>
      </c>
      <c r="B8" s="1242" t="s">
        <v>278</v>
      </c>
      <c r="C8" s="1243">
        <v>4119500</v>
      </c>
      <c r="D8" s="1243"/>
      <c r="E8" s="1243">
        <v>4300700</v>
      </c>
      <c r="F8" s="1243"/>
      <c r="G8" s="1243">
        <v>4743500</v>
      </c>
      <c r="H8" s="1243"/>
      <c r="I8" s="1243">
        <v>5846000</v>
      </c>
      <c r="J8" s="1243"/>
      <c r="K8" s="1243">
        <v>5988690</v>
      </c>
      <c r="L8" s="1243"/>
      <c r="M8" s="1243">
        <v>5793900</v>
      </c>
      <c r="N8" s="1243"/>
      <c r="O8" s="1243">
        <v>5822280</v>
      </c>
      <c r="P8" s="1243"/>
      <c r="Q8" s="1243">
        <v>5970460</v>
      </c>
      <c r="R8" s="1243"/>
    </row>
    <row r="9" spans="1:18" s="1223" customFormat="1" ht="20.100000000000001" customHeight="1" x14ac:dyDescent="0.25">
      <c r="A9" s="1244">
        <v>2</v>
      </c>
      <c r="B9" s="1245" t="s">
        <v>279</v>
      </c>
      <c r="C9" s="1246">
        <v>2014014.5</v>
      </c>
      <c r="D9" s="1246"/>
      <c r="E9" s="1246">
        <v>2004745</v>
      </c>
      <c r="F9" s="1246"/>
      <c r="G9" s="1246">
        <v>1670411.4</v>
      </c>
      <c r="H9" s="1246"/>
      <c r="I9" s="1246">
        <v>1830360.6</v>
      </c>
      <c r="J9" s="1246"/>
      <c r="K9" s="1246">
        <v>1862102.25</v>
      </c>
      <c r="L9" s="1246"/>
      <c r="M9" s="1246">
        <v>1959194.6</v>
      </c>
      <c r="N9" s="1246"/>
      <c r="O9" s="1246">
        <v>1927702.5</v>
      </c>
      <c r="P9" s="1246"/>
      <c r="Q9" s="1246">
        <v>2091418.5</v>
      </c>
      <c r="R9" s="1246"/>
    </row>
    <row r="10" spans="1:18" s="1231" customFormat="1" ht="20.100000000000001" customHeight="1" x14ac:dyDescent="0.25">
      <c r="A10" s="1244">
        <v>3</v>
      </c>
      <c r="B10" s="1247" t="s">
        <v>280</v>
      </c>
      <c r="C10" s="1246">
        <v>270000</v>
      </c>
      <c r="D10" s="1246"/>
      <c r="E10" s="1246">
        <v>358000</v>
      </c>
      <c r="F10" s="1246"/>
      <c r="G10" s="1246">
        <v>670000</v>
      </c>
      <c r="H10" s="1246"/>
      <c r="I10" s="1246">
        <v>1220000</v>
      </c>
      <c r="J10" s="1246"/>
      <c r="K10" s="1246">
        <v>841400</v>
      </c>
      <c r="L10" s="1246"/>
      <c r="M10" s="1246">
        <v>780020</v>
      </c>
      <c r="N10" s="1246"/>
      <c r="O10" s="1246">
        <v>964100</v>
      </c>
      <c r="P10" s="1246"/>
      <c r="Q10" s="1246">
        <v>1195773</v>
      </c>
      <c r="R10" s="1246"/>
    </row>
    <row r="11" spans="1:18" s="1231" customFormat="1" ht="20.100000000000001" customHeight="1" x14ac:dyDescent="0.25">
      <c r="A11" s="1244">
        <v>4</v>
      </c>
      <c r="B11" s="1245" t="s">
        <v>281</v>
      </c>
      <c r="C11" s="1246">
        <v>993640</v>
      </c>
      <c r="D11" s="1246"/>
      <c r="E11" s="1246">
        <v>1028665</v>
      </c>
      <c r="F11" s="1246"/>
      <c r="G11" s="1246">
        <v>733130</v>
      </c>
      <c r="H11" s="1246"/>
      <c r="I11" s="1246">
        <v>768530</v>
      </c>
      <c r="J11" s="1246"/>
      <c r="K11" s="1246">
        <v>668274.4</v>
      </c>
      <c r="L11" s="1246"/>
      <c r="M11" s="1246">
        <v>542210</v>
      </c>
      <c r="N11" s="1246"/>
      <c r="O11" s="1246">
        <v>696017</v>
      </c>
      <c r="P11" s="1246"/>
      <c r="Q11" s="1246">
        <v>848285.5</v>
      </c>
      <c r="R11" s="1246"/>
    </row>
    <row r="12" spans="1:18" s="1223" customFormat="1" ht="20.100000000000001" customHeight="1" x14ac:dyDescent="0.25">
      <c r="A12" s="1244">
        <v>5</v>
      </c>
      <c r="B12" s="1245" t="s">
        <v>282</v>
      </c>
      <c r="C12" s="1246">
        <v>730950</v>
      </c>
      <c r="D12" s="1246"/>
      <c r="E12" s="1246">
        <v>537160</v>
      </c>
      <c r="F12" s="1246"/>
      <c r="G12" s="1246">
        <v>821500</v>
      </c>
      <c r="H12" s="1246"/>
      <c r="I12" s="1246">
        <v>819160</v>
      </c>
      <c r="J12" s="1246"/>
      <c r="K12" s="1246">
        <v>454840</v>
      </c>
      <c r="L12" s="1246"/>
      <c r="M12" s="1246">
        <v>491537</v>
      </c>
      <c r="N12" s="1246"/>
      <c r="O12" s="1246">
        <v>561664.5</v>
      </c>
      <c r="P12" s="1246"/>
      <c r="Q12" s="1246">
        <v>846180</v>
      </c>
      <c r="R12" s="1246"/>
    </row>
    <row r="13" spans="1:18" s="1231" customFormat="1" ht="20.100000000000001" customHeight="1" x14ac:dyDescent="0.25">
      <c r="A13" s="1244">
        <v>6</v>
      </c>
      <c r="B13" s="1245" t="s">
        <v>283</v>
      </c>
      <c r="C13" s="1246">
        <v>237531</v>
      </c>
      <c r="D13" s="1246"/>
      <c r="E13" s="1246">
        <v>273537</v>
      </c>
      <c r="F13" s="1246"/>
      <c r="G13" s="1246">
        <v>273138</v>
      </c>
      <c r="H13" s="1246"/>
      <c r="I13" s="1246">
        <v>274300</v>
      </c>
      <c r="J13" s="1246"/>
      <c r="K13" s="1246">
        <v>275210</v>
      </c>
      <c r="L13" s="1246"/>
      <c r="M13" s="1246">
        <v>269555</v>
      </c>
      <c r="N13" s="1246"/>
      <c r="O13" s="1246">
        <v>341642</v>
      </c>
      <c r="P13" s="1246"/>
      <c r="Q13" s="1246">
        <v>326330</v>
      </c>
      <c r="R13" s="1246"/>
    </row>
    <row r="14" spans="1:18" s="1223" customFormat="1" ht="20.100000000000001" customHeight="1" x14ac:dyDescent="0.25">
      <c r="A14" s="1244">
        <v>7</v>
      </c>
      <c r="B14" s="1247" t="s">
        <v>284</v>
      </c>
      <c r="C14" s="1246">
        <v>235230</v>
      </c>
      <c r="D14" s="1246"/>
      <c r="E14" s="1246">
        <v>261470</v>
      </c>
      <c r="F14" s="1246"/>
      <c r="G14" s="1246">
        <v>204000</v>
      </c>
      <c r="H14" s="1246"/>
      <c r="I14" s="1246">
        <v>155250</v>
      </c>
      <c r="J14" s="1246"/>
      <c r="K14" s="1246">
        <v>222400</v>
      </c>
      <c r="L14" s="1246"/>
      <c r="M14" s="1246">
        <v>206305</v>
      </c>
      <c r="N14" s="1246"/>
      <c r="O14" s="1246">
        <v>211579</v>
      </c>
      <c r="P14" s="1246"/>
      <c r="Q14" s="1246">
        <v>193630</v>
      </c>
      <c r="R14" s="1246"/>
    </row>
    <row r="15" spans="1:18" s="1223" customFormat="1" ht="20.100000000000001" customHeight="1" x14ac:dyDescent="0.25">
      <c r="A15" s="1244">
        <v>8</v>
      </c>
      <c r="B15" s="1247" t="s">
        <v>285</v>
      </c>
      <c r="C15" s="1246">
        <v>232451.20000000001</v>
      </c>
      <c r="D15" s="1246"/>
      <c r="E15" s="1246">
        <v>192642.9</v>
      </c>
      <c r="F15" s="1246"/>
      <c r="G15" s="1246">
        <v>215110.78</v>
      </c>
      <c r="H15" s="1246"/>
      <c r="I15" s="1246">
        <v>179711.5</v>
      </c>
      <c r="J15" s="1246"/>
      <c r="K15" s="1246">
        <v>206882.25</v>
      </c>
      <c r="L15" s="1246"/>
      <c r="M15" s="1246">
        <v>180035.35</v>
      </c>
      <c r="N15" s="1246"/>
      <c r="O15" s="1246">
        <v>175085.12</v>
      </c>
      <c r="P15" s="1246"/>
      <c r="Q15" s="1246">
        <v>186324.35</v>
      </c>
      <c r="R15" s="1246"/>
    </row>
    <row r="16" spans="1:18" s="1231" customFormat="1" ht="20.100000000000001" customHeight="1" x14ac:dyDescent="0.25">
      <c r="A16" s="1244">
        <v>9</v>
      </c>
      <c r="B16" s="1247" t="s">
        <v>286</v>
      </c>
      <c r="C16" s="1246">
        <v>97400</v>
      </c>
      <c r="D16" s="1246"/>
      <c r="E16" s="1246">
        <v>103575</v>
      </c>
      <c r="F16" s="1246"/>
      <c r="G16" s="1246">
        <v>447260</v>
      </c>
      <c r="H16" s="1246"/>
      <c r="I16" s="1246">
        <v>54400</v>
      </c>
      <c r="J16" s="1246"/>
      <c r="K16" s="1246">
        <v>64275.199999999997</v>
      </c>
      <c r="L16" s="1246"/>
      <c r="M16" s="1246">
        <v>59010</v>
      </c>
      <c r="N16" s="1246"/>
      <c r="O16" s="1246">
        <v>62270</v>
      </c>
      <c r="P16" s="1246"/>
      <c r="Q16" s="1246">
        <v>61030.400000000001</v>
      </c>
      <c r="R16" s="1246"/>
    </row>
    <row r="17" spans="1:18" s="1223" customFormat="1" ht="20.100000000000001" customHeight="1" x14ac:dyDescent="0.25">
      <c r="A17" s="1248">
        <v>10</v>
      </c>
      <c r="B17" s="1249" t="s">
        <v>287</v>
      </c>
      <c r="C17" s="1250">
        <v>91499.33</v>
      </c>
      <c r="D17" s="1250"/>
      <c r="E17" s="1250">
        <v>102470.15</v>
      </c>
      <c r="F17" s="1250"/>
      <c r="G17" s="1250">
        <v>94604.37</v>
      </c>
      <c r="H17" s="1250"/>
      <c r="I17" s="1250">
        <v>85314.66</v>
      </c>
      <c r="J17" s="1250"/>
      <c r="K17" s="1250">
        <v>94008.03</v>
      </c>
      <c r="L17" s="1250"/>
      <c r="M17" s="1250">
        <v>89884.61</v>
      </c>
      <c r="N17" s="1250"/>
      <c r="O17" s="1250">
        <v>86478.78</v>
      </c>
      <c r="P17" s="1250"/>
      <c r="Q17" s="1250">
        <v>80498.95</v>
      </c>
      <c r="R17" s="1250"/>
    </row>
    <row r="18" spans="1:18" s="1223" customFormat="1" ht="15" customHeight="1" x14ac:dyDescent="0.25">
      <c r="A18" s="1251"/>
      <c r="B18" s="1252"/>
      <c r="C18" s="1253"/>
      <c r="D18" s="1251"/>
      <c r="E18" s="1253"/>
      <c r="F18" s="1251"/>
      <c r="G18" s="1253"/>
      <c r="H18" s="1251"/>
      <c r="I18" s="1253"/>
      <c r="J18" s="1251"/>
      <c r="K18" s="1253"/>
      <c r="L18" s="1251"/>
      <c r="M18" s="1253"/>
      <c r="N18" s="1251"/>
      <c r="O18" s="1253"/>
      <c r="P18" s="1251"/>
      <c r="Q18" s="1253"/>
      <c r="R18" s="1251"/>
    </row>
    <row r="19" spans="1:18" ht="35.25" customHeight="1" x14ac:dyDescent="0.25">
      <c r="A19" s="1541" t="s">
        <v>288</v>
      </c>
      <c r="B19" s="1541"/>
      <c r="C19" s="1541"/>
      <c r="D19" s="1541"/>
      <c r="E19" s="1541"/>
      <c r="F19" s="1541"/>
      <c r="G19" s="1541"/>
      <c r="H19" s="1541"/>
      <c r="I19" s="1541"/>
      <c r="J19" s="1541"/>
      <c r="K19" s="1541"/>
      <c r="L19" s="1541"/>
      <c r="M19" s="1541"/>
      <c r="N19" s="1541"/>
      <c r="O19" s="1541"/>
      <c r="P19" s="1541"/>
      <c r="Q19" s="1541"/>
      <c r="R19" s="1254"/>
    </row>
    <row r="20" spans="1:18" ht="15.75" x14ac:dyDescent="0.25">
      <c r="A20" s="1255"/>
      <c r="B20" s="1255"/>
      <c r="C20" s="1256"/>
      <c r="D20" s="1255"/>
      <c r="E20" s="1256"/>
      <c r="F20" s="1255"/>
      <c r="G20" s="1256"/>
      <c r="H20" s="1255"/>
      <c r="I20" s="1256"/>
      <c r="J20" s="1255"/>
      <c r="K20" s="1256"/>
      <c r="L20" s="1255"/>
      <c r="M20" s="1256"/>
      <c r="N20" s="1255"/>
      <c r="O20" s="1256"/>
      <c r="P20" s="1255"/>
      <c r="Q20" s="1256"/>
      <c r="R20" s="1255"/>
    </row>
  </sheetData>
  <mergeCells count="4">
    <mergeCell ref="A4:B6"/>
    <mergeCell ref="C4:Q5"/>
    <mergeCell ref="A7:B7"/>
    <mergeCell ref="A19:Q19"/>
  </mergeCells>
  <printOptions horizontalCentered="1" verticalCentered="1"/>
  <pageMargins left="0.98425196850393704" right="0.39370078740157483" top="0.39370078740157483" bottom="0.39370078740157483" header="0" footer="0.19685039370078741"/>
  <pageSetup scale="90" orientation="landscape" r:id="rId1"/>
  <headerFooter>
    <oddFooter>&amp;L207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38"/>
  <sheetViews>
    <sheetView showGridLines="0" view="pageBreakPreview" zoomScaleNormal="10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861</v>
      </c>
    </row>
    <row r="2" spans="1:11" ht="18.75" x14ac:dyDescent="0.3">
      <c r="A2" s="1257" t="s">
        <v>290</v>
      </c>
      <c r="B2" s="1258"/>
      <c r="C2" s="1258"/>
      <c r="D2" s="1258"/>
      <c r="E2" s="1258"/>
      <c r="F2" s="1258"/>
      <c r="G2" s="1258"/>
      <c r="H2" s="1259"/>
      <c r="I2" s="1258"/>
      <c r="J2" s="1261"/>
      <c r="K2" s="1264"/>
    </row>
    <row r="3" spans="1:11" ht="18.75" x14ac:dyDescent="0.3">
      <c r="A3" s="1257" t="s">
        <v>1064</v>
      </c>
      <c r="B3" s="1258"/>
      <c r="C3" s="1258"/>
      <c r="D3" s="1258"/>
      <c r="E3" s="1258"/>
      <c r="F3" s="1258"/>
      <c r="G3" s="1258"/>
      <c r="H3" s="1259"/>
      <c r="I3" s="1258"/>
      <c r="J3" s="1261"/>
      <c r="K3" s="1264"/>
    </row>
    <row r="4" spans="1:11" ht="18.75" x14ac:dyDescent="0.3">
      <c r="A4" s="1265" t="s">
        <v>276</v>
      </c>
      <c r="B4" s="1258"/>
      <c r="C4" s="1258"/>
      <c r="D4" s="1258"/>
      <c r="E4" s="1258"/>
      <c r="F4" s="1258"/>
      <c r="G4" s="1258"/>
      <c r="H4" s="1259"/>
      <c r="I4" s="1258"/>
      <c r="J4" s="1261"/>
      <c r="K4" s="1264"/>
    </row>
    <row r="5" spans="1:11" ht="15.75" x14ac:dyDescent="0.25">
      <c r="A5" s="1266"/>
      <c r="B5" s="1267"/>
      <c r="C5" s="1267"/>
      <c r="D5" s="1268"/>
      <c r="E5" s="1268"/>
      <c r="F5" s="1267"/>
      <c r="G5" s="1267"/>
      <c r="H5" s="1269"/>
      <c r="I5" s="1267"/>
      <c r="J5" s="1270"/>
    </row>
    <row r="6" spans="1:11" ht="20.100000000000001" customHeight="1" x14ac:dyDescent="0.25">
      <c r="A6" s="1537" t="s">
        <v>62</v>
      </c>
      <c r="B6" s="1542" t="s">
        <v>291</v>
      </c>
      <c r="C6" s="1542"/>
      <c r="D6" s="1542"/>
      <c r="E6" s="1271"/>
      <c r="F6" s="1537" t="s">
        <v>329</v>
      </c>
      <c r="G6" s="1537"/>
      <c r="H6" s="1537" t="s">
        <v>323</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273">
        <v>68</v>
      </c>
      <c r="C8" s="1273"/>
      <c r="D8" s="1273">
        <v>68</v>
      </c>
      <c r="E8" s="1273"/>
      <c r="F8" s="1274">
        <v>4119500</v>
      </c>
      <c r="G8" s="1274"/>
      <c r="H8" s="1274">
        <v>61792.5</v>
      </c>
      <c r="I8" s="1274"/>
      <c r="J8" s="1274" t="s">
        <v>293</v>
      </c>
      <c r="K8" s="1275"/>
    </row>
    <row r="9" spans="1:11" ht="15.75" x14ac:dyDescent="0.25">
      <c r="A9" s="1276">
        <v>2007</v>
      </c>
      <c r="B9" s="1273">
        <v>68.8</v>
      </c>
      <c r="C9" s="1273"/>
      <c r="D9" s="1273">
        <v>68.8</v>
      </c>
      <c r="E9" s="1273"/>
      <c r="F9" s="1274">
        <v>4300700</v>
      </c>
      <c r="G9" s="1274"/>
      <c r="H9" s="1274">
        <v>67591.75</v>
      </c>
      <c r="I9" s="1274"/>
      <c r="J9" s="1274">
        <f>F9-F8</f>
        <v>181200</v>
      </c>
      <c r="K9" s="1275"/>
    </row>
    <row r="10" spans="1:11" ht="15.75" x14ac:dyDescent="0.25">
      <c r="A10" s="1276">
        <v>2008</v>
      </c>
      <c r="B10" s="1273">
        <v>74.599999999999994</v>
      </c>
      <c r="C10" s="1273"/>
      <c r="D10" s="1273">
        <v>74.599999999999994</v>
      </c>
      <c r="E10" s="1273"/>
      <c r="F10" s="1274">
        <v>4743500</v>
      </c>
      <c r="G10" s="1274"/>
      <c r="H10" s="1274">
        <v>83516.399999999994</v>
      </c>
      <c r="I10" s="1274"/>
      <c r="J10" s="1274">
        <f t="shared" ref="J10:J15" si="0">F10-F9</f>
        <v>442800</v>
      </c>
      <c r="K10" s="1275"/>
    </row>
    <row r="11" spans="1:11" ht="15.75" x14ac:dyDescent="0.25">
      <c r="A11" s="1276">
        <v>2009</v>
      </c>
      <c r="B11" s="1273">
        <v>98</v>
      </c>
      <c r="C11" s="1273"/>
      <c r="D11" s="1273">
        <v>98</v>
      </c>
      <c r="E11" s="1273"/>
      <c r="F11" s="1274">
        <v>5846000</v>
      </c>
      <c r="G11" s="1274"/>
      <c r="H11" s="1274">
        <v>99992</v>
      </c>
      <c r="I11" s="1274"/>
      <c r="J11" s="1274">
        <f t="shared" si="0"/>
        <v>1102500</v>
      </c>
      <c r="K11" s="1275"/>
    </row>
    <row r="12" spans="1:11" ht="15.75" x14ac:dyDescent="0.25">
      <c r="A12" s="1276">
        <v>2010</v>
      </c>
      <c r="B12" s="1273">
        <v>98</v>
      </c>
      <c r="C12" s="1273"/>
      <c r="D12" s="1273">
        <v>98</v>
      </c>
      <c r="E12" s="1273"/>
      <c r="F12" s="1274">
        <v>5988690</v>
      </c>
      <c r="G12" s="1274"/>
      <c r="H12" s="1274">
        <v>149717.25</v>
      </c>
      <c r="I12" s="1274"/>
      <c r="J12" s="1274">
        <f t="shared" si="0"/>
        <v>142690</v>
      </c>
      <c r="K12" s="1275"/>
    </row>
    <row r="13" spans="1:11" ht="15.75" x14ac:dyDescent="0.25">
      <c r="A13" s="1276">
        <v>2011</v>
      </c>
      <c r="B13" s="1273">
        <v>95</v>
      </c>
      <c r="C13" s="1273"/>
      <c r="D13" s="1273">
        <v>95</v>
      </c>
      <c r="E13" s="1273"/>
      <c r="F13" s="1274">
        <v>5793900</v>
      </c>
      <c r="G13" s="1274"/>
      <c r="H13" s="1274">
        <v>160340.6</v>
      </c>
      <c r="I13" s="1274"/>
      <c r="J13" s="1274">
        <f t="shared" si="0"/>
        <v>-194790</v>
      </c>
      <c r="K13" s="1275"/>
    </row>
    <row r="14" spans="1:11" ht="15.75" x14ac:dyDescent="0.25">
      <c r="A14" s="1276">
        <v>2012</v>
      </c>
      <c r="B14" s="1273">
        <v>97.5</v>
      </c>
      <c r="C14" s="1273"/>
      <c r="D14" s="1273">
        <v>97.5</v>
      </c>
      <c r="E14" s="1273"/>
      <c r="F14" s="1274">
        <v>5822280</v>
      </c>
      <c r="G14" s="1274"/>
      <c r="H14" s="1274">
        <v>142518.85</v>
      </c>
      <c r="I14" s="1274"/>
      <c r="J14" s="1274">
        <f t="shared" si="0"/>
        <v>28380</v>
      </c>
      <c r="K14" s="1275"/>
    </row>
    <row r="15" spans="1:11" ht="15.75" x14ac:dyDescent="0.25">
      <c r="A15" s="1277">
        <v>2013</v>
      </c>
      <c r="B15" s="1278">
        <v>99.01</v>
      </c>
      <c r="C15" s="1278"/>
      <c r="D15" s="1278">
        <v>99.01</v>
      </c>
      <c r="E15" s="1278"/>
      <c r="F15" s="1279">
        <v>5970460</v>
      </c>
      <c r="G15" s="1279"/>
      <c r="H15" s="1279">
        <v>160516.28</v>
      </c>
      <c r="I15" s="1279"/>
      <c r="J15" s="1279">
        <f t="shared" si="0"/>
        <v>148180</v>
      </c>
      <c r="K15" s="1280"/>
    </row>
    <row r="16" spans="1:11" ht="15.75" x14ac:dyDescent="0.25">
      <c r="A16" s="1281"/>
      <c r="B16" s="1282"/>
      <c r="C16" s="1282"/>
      <c r="D16" s="1282"/>
      <c r="E16" s="1282"/>
      <c r="F16" s="1282"/>
      <c r="G16" s="1282"/>
      <c r="H16" s="1282"/>
      <c r="I16" s="1283"/>
      <c r="J16" s="1284"/>
    </row>
    <row r="17" spans="1:11" ht="15.75" x14ac:dyDescent="0.25">
      <c r="A17" s="1285" t="s">
        <v>294</v>
      </c>
      <c r="B17" s="1286"/>
      <c r="C17" s="1286"/>
      <c r="D17" s="1286"/>
      <c r="E17" s="1286"/>
      <c r="F17" s="1286"/>
      <c r="G17" s="1286"/>
      <c r="H17" s="1287"/>
      <c r="I17" s="1286"/>
      <c r="J17" s="1284"/>
    </row>
    <row r="18" spans="1:11" ht="30.75" customHeight="1" x14ac:dyDescent="0.25">
      <c r="A18" s="1544" t="s">
        <v>288</v>
      </c>
      <c r="B18" s="1544"/>
      <c r="C18" s="1544"/>
      <c r="D18" s="1544"/>
      <c r="E18" s="1544"/>
      <c r="F18" s="1544"/>
      <c r="G18" s="1544"/>
      <c r="H18" s="1544"/>
      <c r="I18" s="1544"/>
      <c r="J18" s="1544"/>
      <c r="K18" s="1544"/>
    </row>
    <row r="19" spans="1:11" ht="15.75" x14ac:dyDescent="0.25">
      <c r="A19" s="1288"/>
      <c r="B19" s="1285"/>
      <c r="C19" s="1285"/>
      <c r="D19" s="1285"/>
      <c r="E19" s="1285"/>
      <c r="F19" s="1286"/>
      <c r="G19" s="1286"/>
      <c r="H19" s="1289"/>
      <c r="I19" s="1285"/>
      <c r="J19" s="1270"/>
    </row>
    <row r="20" spans="1:11" x14ac:dyDescent="0.25">
      <c r="A20" s="1275"/>
      <c r="B20" s="1275"/>
      <c r="C20" s="1275"/>
      <c r="D20" s="1290"/>
      <c r="E20" s="1290"/>
      <c r="F20" s="1275"/>
      <c r="G20" s="1275"/>
      <c r="H20" s="1291"/>
      <c r="I20" s="1275"/>
      <c r="J20" s="1275"/>
    </row>
    <row r="21" spans="1:11" ht="18" x14ac:dyDescent="0.25">
      <c r="A21" s="1257" t="s">
        <v>289</v>
      </c>
      <c r="B21" s="1258"/>
      <c r="C21" s="1258"/>
      <c r="D21" s="1258"/>
      <c r="E21" s="1258"/>
      <c r="F21" s="1258"/>
      <c r="G21" s="1258"/>
      <c r="H21" s="1259"/>
      <c r="I21" s="1260"/>
      <c r="J21" s="1261"/>
      <c r="K21" s="1292" t="s">
        <v>862</v>
      </c>
    </row>
    <row r="22" spans="1:11" ht="18" x14ac:dyDescent="0.25">
      <c r="A22" s="1257" t="s">
        <v>290</v>
      </c>
      <c r="B22" s="1258"/>
      <c r="C22" s="1258"/>
      <c r="D22" s="1258"/>
      <c r="E22" s="1258"/>
      <c r="F22" s="1258"/>
      <c r="G22" s="1258"/>
      <c r="H22" s="1259"/>
      <c r="I22" s="1258"/>
      <c r="J22" s="1261"/>
    </row>
    <row r="23" spans="1:11" ht="18" x14ac:dyDescent="0.25">
      <c r="A23" s="1257" t="s">
        <v>1065</v>
      </c>
      <c r="B23" s="1258"/>
      <c r="C23" s="1258"/>
      <c r="D23" s="1258"/>
      <c r="E23" s="1258"/>
      <c r="F23" s="1258"/>
      <c r="G23" s="1258"/>
      <c r="H23" s="1259"/>
      <c r="I23" s="1258"/>
      <c r="J23" s="1261"/>
    </row>
    <row r="24" spans="1:11" ht="18" x14ac:dyDescent="0.25">
      <c r="A24" s="1265" t="s">
        <v>276</v>
      </c>
      <c r="B24" s="1258"/>
      <c r="C24" s="1258"/>
      <c r="D24" s="1293"/>
      <c r="E24" s="1293"/>
      <c r="F24" s="1258"/>
      <c r="G24" s="1258"/>
      <c r="H24" s="1259"/>
      <c r="I24" s="1258"/>
      <c r="J24" s="1261"/>
    </row>
    <row r="25" spans="1:11" ht="15.75" x14ac:dyDescent="0.25">
      <c r="A25" s="1294"/>
      <c r="B25" s="1294"/>
      <c r="C25" s="1294"/>
      <c r="D25" s="1294"/>
      <c r="E25" s="1294"/>
      <c r="F25" s="1295"/>
      <c r="G25" s="1295"/>
      <c r="H25" s="1269"/>
      <c r="I25" s="1294"/>
      <c r="J25" s="1270"/>
    </row>
    <row r="26" spans="1:11" ht="20.100000000000001" customHeight="1" x14ac:dyDescent="0.25">
      <c r="A26" s="1537" t="s">
        <v>62</v>
      </c>
      <c r="B26" s="1542" t="s">
        <v>291</v>
      </c>
      <c r="C26" s="1542"/>
      <c r="D26" s="1542"/>
      <c r="E26" s="1271"/>
      <c r="F26" s="1537" t="s">
        <v>1032</v>
      </c>
      <c r="G26" s="1537"/>
      <c r="H26" s="1537" t="s">
        <v>1035</v>
      </c>
      <c r="I26" s="1537"/>
      <c r="J26" s="1537" t="s">
        <v>292</v>
      </c>
      <c r="K26" s="1537"/>
    </row>
    <row r="27" spans="1:11" ht="20.100000000000001" customHeight="1" x14ac:dyDescent="0.25">
      <c r="A27" s="1539"/>
      <c r="B27" s="1543" t="s">
        <v>1033</v>
      </c>
      <c r="C27" s="1543"/>
      <c r="D27" s="1539" t="s">
        <v>1034</v>
      </c>
      <c r="E27" s="1539"/>
      <c r="F27" s="1539"/>
      <c r="G27" s="1539"/>
      <c r="H27" s="1539"/>
      <c r="I27" s="1539"/>
      <c r="J27" s="1539"/>
      <c r="K27" s="1539"/>
    </row>
    <row r="28" spans="1:11" ht="15.75" x14ac:dyDescent="0.25">
      <c r="A28" s="1272">
        <v>2006</v>
      </c>
      <c r="B28" s="1274">
        <v>17626.099999999999</v>
      </c>
      <c r="C28" s="1274"/>
      <c r="D28" s="1274">
        <v>15681.7</v>
      </c>
      <c r="E28" s="1274"/>
      <c r="F28" s="1274">
        <v>2014014.5</v>
      </c>
      <c r="G28" s="1274"/>
      <c r="H28" s="1274">
        <v>761641.49</v>
      </c>
      <c r="I28" s="1274"/>
      <c r="J28" s="1274" t="s">
        <v>293</v>
      </c>
      <c r="K28" s="1296"/>
    </row>
    <row r="29" spans="1:11" ht="15.75" x14ac:dyDescent="0.25">
      <c r="A29" s="1276">
        <v>2007</v>
      </c>
      <c r="B29" s="1274">
        <v>18135.23</v>
      </c>
      <c r="C29" s="1274"/>
      <c r="D29" s="1274">
        <v>16453</v>
      </c>
      <c r="E29" s="1274"/>
      <c r="F29" s="1274">
        <v>2004745</v>
      </c>
      <c r="G29" s="1274"/>
      <c r="H29" s="1274">
        <v>922895.67</v>
      </c>
      <c r="I29" s="1274"/>
      <c r="J29" s="1274">
        <f>F29-F28</f>
        <v>-9269.5</v>
      </c>
      <c r="K29" s="1296"/>
    </row>
    <row r="30" spans="1:11" ht="15.75" x14ac:dyDescent="0.25">
      <c r="A30" s="1276">
        <v>2008</v>
      </c>
      <c r="B30" s="1274">
        <v>16744.599999999999</v>
      </c>
      <c r="C30" s="1274"/>
      <c r="D30" s="1274">
        <v>14473.6</v>
      </c>
      <c r="E30" s="1274"/>
      <c r="F30" s="1274">
        <v>1670411.4</v>
      </c>
      <c r="G30" s="1274"/>
      <c r="H30" s="1274">
        <v>743622.16</v>
      </c>
      <c r="I30" s="1274"/>
      <c r="J30" s="1274">
        <f t="shared" ref="J30:J35" si="1">F30-F29</f>
        <v>-334333.60000000009</v>
      </c>
      <c r="K30" s="1296"/>
    </row>
    <row r="31" spans="1:11" ht="15.75" x14ac:dyDescent="0.25">
      <c r="A31" s="1276">
        <v>2009</v>
      </c>
      <c r="B31" s="1274">
        <v>17102.2</v>
      </c>
      <c r="C31" s="1274"/>
      <c r="D31" s="1274">
        <v>15261.7</v>
      </c>
      <c r="E31" s="1274"/>
      <c r="F31" s="1274">
        <v>1830360.6</v>
      </c>
      <c r="G31" s="1274"/>
      <c r="H31" s="1274">
        <v>753536</v>
      </c>
      <c r="I31" s="1274"/>
      <c r="J31" s="1274">
        <f t="shared" si="1"/>
        <v>159949.20000000019</v>
      </c>
      <c r="K31" s="1296"/>
    </row>
    <row r="32" spans="1:11" ht="15.75" x14ac:dyDescent="0.25">
      <c r="A32" s="1276">
        <v>2010</v>
      </c>
      <c r="B32" s="1274">
        <v>17047.7</v>
      </c>
      <c r="C32" s="1274"/>
      <c r="D32" s="1274">
        <v>15628.6</v>
      </c>
      <c r="E32" s="1274"/>
      <c r="F32" s="1274">
        <v>1862102.25</v>
      </c>
      <c r="G32" s="1274"/>
      <c r="H32" s="1274">
        <v>1395662.19</v>
      </c>
      <c r="I32" s="1274"/>
      <c r="J32" s="1274">
        <f t="shared" si="1"/>
        <v>31741.649999999907</v>
      </c>
      <c r="K32" s="1296"/>
    </row>
    <row r="33" spans="1:11" ht="15.75" x14ac:dyDescent="0.25">
      <c r="A33" s="1276">
        <v>2011</v>
      </c>
      <c r="B33" s="1274">
        <v>18471.599999999999</v>
      </c>
      <c r="C33" s="1274"/>
      <c r="D33" s="1274">
        <v>16726</v>
      </c>
      <c r="E33" s="1274"/>
      <c r="F33" s="1274">
        <v>1959194.6</v>
      </c>
      <c r="G33" s="1274"/>
      <c r="H33" s="1274">
        <v>1273466.49</v>
      </c>
      <c r="I33" s="1274"/>
      <c r="J33" s="1274">
        <f t="shared" si="1"/>
        <v>97092.350000000093</v>
      </c>
      <c r="K33" s="1296"/>
    </row>
    <row r="34" spans="1:11" ht="15.75" x14ac:dyDescent="0.25">
      <c r="A34" s="1276">
        <v>2012</v>
      </c>
      <c r="B34" s="1297">
        <v>16275</v>
      </c>
      <c r="C34" s="1274"/>
      <c r="D34" s="1274">
        <v>16275</v>
      </c>
      <c r="E34" s="1274"/>
      <c r="F34" s="1274">
        <v>1927702.5</v>
      </c>
      <c r="G34" s="1274"/>
      <c r="H34" s="1274">
        <v>1539042.8</v>
      </c>
      <c r="I34" s="1274"/>
      <c r="J34" s="1274">
        <f t="shared" si="1"/>
        <v>-31492.100000000093</v>
      </c>
      <c r="K34" s="1298"/>
    </row>
    <row r="35" spans="1:11" ht="15.75" x14ac:dyDescent="0.25">
      <c r="A35" s="1277">
        <v>2013</v>
      </c>
      <c r="B35" s="1299">
        <v>20484.59</v>
      </c>
      <c r="C35" s="1279"/>
      <c r="D35" s="1279">
        <v>17628.29</v>
      </c>
      <c r="E35" s="1279"/>
      <c r="F35" s="1279">
        <v>2091418.5</v>
      </c>
      <c r="G35" s="1279"/>
      <c r="H35" s="1279">
        <v>1224893.81</v>
      </c>
      <c r="I35" s="1279"/>
      <c r="J35" s="1279">
        <f t="shared" si="1"/>
        <v>163716</v>
      </c>
      <c r="K35" s="1300"/>
    </row>
    <row r="36" spans="1:11" ht="15.75" x14ac:dyDescent="0.25">
      <c r="A36" s="1281"/>
      <c r="B36" s="1282"/>
      <c r="C36" s="1282"/>
      <c r="D36" s="1282"/>
      <c r="E36" s="1282"/>
      <c r="F36" s="1282"/>
      <c r="G36" s="1282"/>
      <c r="H36" s="1282"/>
      <c r="I36" s="1283"/>
      <c r="J36" s="1284"/>
    </row>
    <row r="37" spans="1:11" ht="15.75" x14ac:dyDescent="0.25">
      <c r="A37" s="1285" t="s">
        <v>294</v>
      </c>
      <c r="B37" s="1286"/>
      <c r="C37" s="1286"/>
      <c r="D37" s="1286"/>
      <c r="E37" s="1286"/>
      <c r="F37" s="1286"/>
      <c r="G37" s="1286"/>
      <c r="H37" s="1287"/>
      <c r="I37" s="1286"/>
      <c r="J37" s="1284"/>
    </row>
    <row r="38" spans="1:11" ht="36" customHeight="1" x14ac:dyDescent="0.25">
      <c r="A38" s="1544" t="s">
        <v>288</v>
      </c>
      <c r="B38" s="1544"/>
      <c r="C38" s="1544"/>
      <c r="D38" s="1544"/>
      <c r="E38" s="1544"/>
      <c r="F38" s="1544"/>
      <c r="G38" s="1544"/>
      <c r="H38" s="1544"/>
      <c r="I38" s="1544"/>
      <c r="J38" s="1544"/>
      <c r="K38" s="1544"/>
    </row>
  </sheetData>
  <mergeCells count="16">
    <mergeCell ref="A38:K38"/>
    <mergeCell ref="A18:K18"/>
    <mergeCell ref="A26:A27"/>
    <mergeCell ref="B26:D26"/>
    <mergeCell ref="F26:G27"/>
    <mergeCell ref="H26:I27"/>
    <mergeCell ref="J26:K27"/>
    <mergeCell ref="B27:C27"/>
    <mergeCell ref="D27:E27"/>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scale="80" orientation="landscape" r:id="rId1"/>
  <headerFooter>
    <oddFooter>&amp;R208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38"/>
  <sheetViews>
    <sheetView showGridLines="0" view="pageBreakPreview" topLeftCell="A13"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23" customWidth="1"/>
    <col min="11" max="11" width="3.625" style="1223" customWidth="1"/>
    <col min="12" max="12" width="10.5" style="1263" customWidth="1"/>
    <col min="13" max="16384" width="10.25" style="1263"/>
  </cols>
  <sheetData>
    <row r="1" spans="1:13" ht="18" x14ac:dyDescent="0.25">
      <c r="A1" s="1257" t="s">
        <v>289</v>
      </c>
      <c r="B1" s="1258"/>
      <c r="C1" s="1258"/>
      <c r="D1" s="1258"/>
      <c r="E1" s="1258"/>
      <c r="F1" s="1258"/>
      <c r="G1" s="1258"/>
      <c r="H1" s="1259"/>
      <c r="I1" s="1260"/>
      <c r="J1" s="1302"/>
      <c r="K1" s="1303" t="s">
        <v>864</v>
      </c>
    </row>
    <row r="2" spans="1:13" ht="18" x14ac:dyDescent="0.25">
      <c r="A2" s="1257" t="s">
        <v>290</v>
      </c>
      <c r="B2" s="1258"/>
      <c r="C2" s="1258"/>
      <c r="D2" s="1258"/>
      <c r="E2" s="1258"/>
      <c r="F2" s="1258"/>
      <c r="G2" s="1258"/>
      <c r="H2" s="1259"/>
      <c r="I2" s="1258"/>
      <c r="J2" s="1302"/>
      <c r="K2" s="1302"/>
    </row>
    <row r="3" spans="1:13" ht="20.25" x14ac:dyDescent="0.25">
      <c r="A3" s="1304" t="s">
        <v>1066</v>
      </c>
      <c r="B3" s="1267"/>
      <c r="C3" s="1267"/>
      <c r="D3" s="1267"/>
      <c r="E3" s="1267"/>
      <c r="F3" s="1267"/>
      <c r="G3" s="1267"/>
      <c r="H3" s="1269"/>
      <c r="I3" s="1267"/>
      <c r="J3" s="1305"/>
      <c r="K3" s="1305"/>
    </row>
    <row r="4" spans="1:13" ht="18" x14ac:dyDescent="0.25">
      <c r="A4" s="1265" t="s">
        <v>276</v>
      </c>
      <c r="B4" s="1258"/>
      <c r="C4" s="1258"/>
      <c r="D4" s="1293"/>
      <c r="E4" s="1293"/>
      <c r="F4" s="1258"/>
      <c r="G4" s="1258"/>
      <c r="H4" s="1259"/>
      <c r="I4" s="1258"/>
      <c r="J4" s="1261"/>
      <c r="K4" s="1263"/>
    </row>
    <row r="5" spans="1:13" ht="15.75" x14ac:dyDescent="0.25">
      <c r="A5" s="1294"/>
      <c r="B5" s="1294"/>
      <c r="C5" s="1294"/>
      <c r="D5" s="1294"/>
      <c r="E5" s="1294"/>
      <c r="F5" s="1295"/>
      <c r="G5" s="1295"/>
      <c r="H5" s="1269"/>
      <c r="I5" s="1294"/>
      <c r="J5" s="1305"/>
      <c r="K5" s="1305"/>
    </row>
    <row r="6" spans="1:13" ht="20.100000000000001" customHeight="1" x14ac:dyDescent="0.25">
      <c r="A6" s="1537" t="s">
        <v>62</v>
      </c>
      <c r="B6" s="1542" t="s">
        <v>291</v>
      </c>
      <c r="C6" s="1542"/>
      <c r="D6" s="1542"/>
      <c r="E6" s="1271"/>
      <c r="F6" s="1537" t="s">
        <v>329</v>
      </c>
      <c r="G6" s="1537"/>
      <c r="H6" s="1537" t="s">
        <v>314</v>
      </c>
      <c r="I6" s="1537"/>
      <c r="J6" s="1537" t="s">
        <v>1042</v>
      </c>
      <c r="K6" s="1537"/>
    </row>
    <row r="7" spans="1:13" ht="20.100000000000001" customHeight="1" x14ac:dyDescent="0.25">
      <c r="A7" s="1539"/>
      <c r="B7" s="1543" t="s">
        <v>1040</v>
      </c>
      <c r="C7" s="1543"/>
      <c r="D7" s="1539" t="s">
        <v>1041</v>
      </c>
      <c r="E7" s="1539"/>
      <c r="F7" s="1539"/>
      <c r="G7" s="1539"/>
      <c r="H7" s="1539"/>
      <c r="I7" s="1539"/>
      <c r="J7" s="1539"/>
      <c r="K7" s="1539"/>
      <c r="M7" s="1306"/>
    </row>
    <row r="8" spans="1:13" ht="15.75" x14ac:dyDescent="0.25">
      <c r="A8" s="1272">
        <v>2006</v>
      </c>
      <c r="B8" s="1274">
        <v>27</v>
      </c>
      <c r="C8" s="1274"/>
      <c r="D8" s="1274">
        <v>27</v>
      </c>
      <c r="E8" s="1274"/>
      <c r="F8" s="1274">
        <v>270000</v>
      </c>
      <c r="G8" s="1274"/>
      <c r="H8" s="1274">
        <v>3070</v>
      </c>
      <c r="I8" s="1274"/>
      <c r="J8" s="1274" t="s">
        <v>293</v>
      </c>
      <c r="K8" s="1274"/>
    </row>
    <row r="9" spans="1:13" ht="15.75" x14ac:dyDescent="0.25">
      <c r="A9" s="1276">
        <v>2007</v>
      </c>
      <c r="B9" s="1274">
        <v>47.5</v>
      </c>
      <c r="C9" s="1274"/>
      <c r="D9" s="1274">
        <v>47.5</v>
      </c>
      <c r="E9" s="1274"/>
      <c r="F9" s="1274">
        <v>358000</v>
      </c>
      <c r="G9" s="1274"/>
      <c r="H9" s="1274">
        <v>5036</v>
      </c>
      <c r="I9" s="1274"/>
      <c r="J9" s="1274">
        <f t="shared" ref="J9:J15" si="0">F9-F8</f>
        <v>88000</v>
      </c>
      <c r="K9" s="1274"/>
    </row>
    <row r="10" spans="1:13" ht="15.75" x14ac:dyDescent="0.25">
      <c r="A10" s="1276">
        <v>2008</v>
      </c>
      <c r="B10" s="1274">
        <v>67</v>
      </c>
      <c r="C10" s="1274"/>
      <c r="D10" s="1274">
        <v>67</v>
      </c>
      <c r="E10" s="1274"/>
      <c r="F10" s="1274">
        <v>670000</v>
      </c>
      <c r="G10" s="1274"/>
      <c r="H10" s="1274">
        <v>14280</v>
      </c>
      <c r="I10" s="1274"/>
      <c r="J10" s="1274">
        <f t="shared" si="0"/>
        <v>312000</v>
      </c>
      <c r="K10" s="1274"/>
    </row>
    <row r="11" spans="1:13" ht="15.75" x14ac:dyDescent="0.25">
      <c r="A11" s="1276">
        <v>2009</v>
      </c>
      <c r="B11" s="1274">
        <v>122</v>
      </c>
      <c r="C11" s="1274"/>
      <c r="D11" s="1274">
        <v>122</v>
      </c>
      <c r="E11" s="1274"/>
      <c r="F11" s="1274">
        <v>1220000</v>
      </c>
      <c r="G11" s="1274"/>
      <c r="H11" s="1274">
        <v>29280</v>
      </c>
      <c r="I11" s="1274"/>
      <c r="J11" s="1274">
        <f t="shared" si="0"/>
        <v>550000</v>
      </c>
      <c r="K11" s="1274"/>
    </row>
    <row r="12" spans="1:13" ht="15.75" x14ac:dyDescent="0.25">
      <c r="A12" s="1276">
        <v>2010</v>
      </c>
      <c r="B12" s="1274">
        <v>84</v>
      </c>
      <c r="C12" s="1274"/>
      <c r="D12" s="1274">
        <v>84</v>
      </c>
      <c r="E12" s="1274"/>
      <c r="F12" s="1274">
        <v>841400</v>
      </c>
      <c r="G12" s="1274"/>
      <c r="H12" s="1274">
        <v>22042.6</v>
      </c>
      <c r="I12" s="1274"/>
      <c r="J12" s="1274">
        <f t="shared" si="0"/>
        <v>-378600</v>
      </c>
      <c r="K12" s="1274"/>
    </row>
    <row r="13" spans="1:13" ht="15.75" x14ac:dyDescent="0.25">
      <c r="A13" s="1276">
        <v>2011</v>
      </c>
      <c r="B13" s="1274">
        <v>83</v>
      </c>
      <c r="C13" s="1274"/>
      <c r="D13" s="1274">
        <v>83</v>
      </c>
      <c r="E13" s="1274"/>
      <c r="F13" s="1274">
        <v>780020</v>
      </c>
      <c r="G13" s="1274"/>
      <c r="H13" s="1274">
        <v>28090.48</v>
      </c>
      <c r="I13" s="1274"/>
      <c r="J13" s="1274">
        <f>F13-F12</f>
        <v>-61380</v>
      </c>
      <c r="K13" s="1274"/>
    </row>
    <row r="14" spans="1:13" ht="15.75" x14ac:dyDescent="0.25">
      <c r="A14" s="1276">
        <v>2012</v>
      </c>
      <c r="B14" s="1274">
        <v>99</v>
      </c>
      <c r="C14" s="1274"/>
      <c r="D14" s="1274">
        <v>99</v>
      </c>
      <c r="E14" s="1274"/>
      <c r="F14" s="1274">
        <v>964100</v>
      </c>
      <c r="G14" s="1274"/>
      <c r="H14" s="1274">
        <v>33182</v>
      </c>
      <c r="I14" s="1274"/>
      <c r="J14" s="1274">
        <f t="shared" si="0"/>
        <v>184080</v>
      </c>
      <c r="K14" s="1274"/>
    </row>
    <row r="15" spans="1:13" ht="15.75" x14ac:dyDescent="0.25">
      <c r="A15" s="1277">
        <v>2013</v>
      </c>
      <c r="B15" s="1279">
        <v>121.6</v>
      </c>
      <c r="C15" s="1279"/>
      <c r="D15" s="1279">
        <v>121.6</v>
      </c>
      <c r="E15" s="1279"/>
      <c r="F15" s="1279">
        <v>1195773</v>
      </c>
      <c r="G15" s="1279"/>
      <c r="H15" s="1279">
        <v>33992.69</v>
      </c>
      <c r="I15" s="1279"/>
      <c r="J15" s="1279">
        <f t="shared" si="0"/>
        <v>231673</v>
      </c>
      <c r="K15" s="1279"/>
    </row>
    <row r="16" spans="1:13" ht="15.75" x14ac:dyDescent="0.25">
      <c r="A16" s="1281"/>
      <c r="B16" s="1282"/>
      <c r="C16" s="1282"/>
      <c r="D16" s="1282"/>
      <c r="E16" s="1282"/>
      <c r="F16" s="1282"/>
      <c r="G16" s="1282"/>
      <c r="H16" s="1282"/>
      <c r="I16" s="1283"/>
      <c r="J16" s="1307"/>
      <c r="K16" s="1307"/>
    </row>
    <row r="17" spans="1:14" ht="15.75" x14ac:dyDescent="0.25">
      <c r="A17" s="1285" t="s">
        <v>294</v>
      </c>
      <c r="B17" s="1286"/>
      <c r="C17" s="1286"/>
      <c r="D17" s="1286"/>
      <c r="E17" s="1286"/>
      <c r="F17" s="1286"/>
      <c r="G17" s="1286"/>
      <c r="H17" s="1286"/>
      <c r="I17" s="1286"/>
      <c r="J17" s="1286"/>
      <c r="K17" s="1286"/>
      <c r="L17" s="1287"/>
      <c r="M17" s="1286"/>
      <c r="N17" s="1284"/>
    </row>
    <row r="18" spans="1:14" ht="30.75" customHeight="1" x14ac:dyDescent="0.25">
      <c r="A18" s="1544" t="s">
        <v>288</v>
      </c>
      <c r="B18" s="1544"/>
      <c r="C18" s="1544"/>
      <c r="D18" s="1544"/>
      <c r="E18" s="1544"/>
      <c r="F18" s="1544"/>
      <c r="G18" s="1544"/>
      <c r="H18" s="1544"/>
      <c r="I18" s="1544"/>
      <c r="J18" s="1544"/>
      <c r="K18" s="1544"/>
    </row>
    <row r="19" spans="1:14" x14ac:dyDescent="0.25">
      <c r="A19" s="1275"/>
      <c r="B19" s="1275"/>
      <c r="C19" s="1275"/>
      <c r="D19" s="1290"/>
      <c r="E19" s="1290"/>
      <c r="F19" s="1275"/>
      <c r="G19" s="1275"/>
      <c r="H19" s="1291"/>
      <c r="I19" s="1275"/>
      <c r="J19" s="1231"/>
      <c r="K19" s="1231"/>
    </row>
    <row r="21" spans="1:14" ht="18" x14ac:dyDescent="0.25">
      <c r="A21" s="1257" t="s">
        <v>289</v>
      </c>
      <c r="B21" s="1258"/>
      <c r="C21" s="1258"/>
      <c r="D21" s="1258"/>
      <c r="E21" s="1258"/>
      <c r="F21" s="1258"/>
      <c r="G21" s="1258"/>
      <c r="H21" s="1259"/>
      <c r="I21" s="1260"/>
      <c r="J21" s="1261"/>
      <c r="K21" s="1292" t="s">
        <v>863</v>
      </c>
    </row>
    <row r="22" spans="1:14" ht="18" x14ac:dyDescent="0.25">
      <c r="A22" s="1257" t="s">
        <v>290</v>
      </c>
      <c r="B22" s="1258"/>
      <c r="C22" s="1258"/>
      <c r="D22" s="1258"/>
      <c r="E22" s="1258"/>
      <c r="F22" s="1258"/>
      <c r="G22" s="1258"/>
      <c r="H22" s="1259"/>
      <c r="I22" s="1258"/>
      <c r="J22" s="1261"/>
      <c r="K22" s="1263"/>
    </row>
    <row r="23" spans="1:14" ht="18" x14ac:dyDescent="0.25">
      <c r="A23" s="1304" t="s">
        <v>1067</v>
      </c>
      <c r="B23" s="1258"/>
      <c r="C23" s="1258"/>
      <c r="D23" s="1258"/>
      <c r="E23" s="1258"/>
      <c r="F23" s="1258"/>
      <c r="G23" s="1258"/>
      <c r="H23" s="1259"/>
      <c r="I23" s="1258"/>
      <c r="J23" s="1261"/>
      <c r="K23" s="1263"/>
    </row>
    <row r="24" spans="1:14" ht="18" x14ac:dyDescent="0.25">
      <c r="A24" s="1265" t="s">
        <v>276</v>
      </c>
      <c r="B24" s="1258"/>
      <c r="C24" s="1258"/>
      <c r="D24" s="1293"/>
      <c r="E24" s="1293"/>
      <c r="F24" s="1258"/>
      <c r="G24" s="1258"/>
      <c r="H24" s="1259"/>
      <c r="I24" s="1258"/>
      <c r="J24" s="1261"/>
      <c r="K24" s="1263"/>
    </row>
    <row r="25" spans="1:14" ht="16.5" x14ac:dyDescent="0.3">
      <c r="A25" s="1294"/>
      <c r="B25" s="1294"/>
      <c r="C25" s="1294"/>
      <c r="D25" s="1294"/>
      <c r="E25" s="1294"/>
      <c r="F25" s="1295"/>
      <c r="G25" s="1295"/>
      <c r="H25" s="1308"/>
      <c r="I25" s="1294"/>
      <c r="J25" s="1309"/>
      <c r="K25" s="1263"/>
    </row>
    <row r="26" spans="1:14" ht="20.100000000000001" customHeight="1" x14ac:dyDescent="0.25">
      <c r="A26" s="1537" t="s">
        <v>62</v>
      </c>
      <c r="B26" s="1542" t="s">
        <v>291</v>
      </c>
      <c r="C26" s="1542"/>
      <c r="D26" s="1542"/>
      <c r="E26" s="1271"/>
      <c r="F26" s="1537" t="s">
        <v>329</v>
      </c>
      <c r="G26" s="1537"/>
      <c r="H26" s="1537" t="s">
        <v>314</v>
      </c>
      <c r="I26" s="1537"/>
      <c r="J26" s="1537" t="s">
        <v>1042</v>
      </c>
      <c r="K26" s="1537"/>
    </row>
    <row r="27" spans="1:14" ht="20.100000000000001" customHeight="1" x14ac:dyDescent="0.25">
      <c r="A27" s="1539"/>
      <c r="B27" s="1543" t="s">
        <v>1040</v>
      </c>
      <c r="C27" s="1543"/>
      <c r="D27" s="1539" t="s">
        <v>1041</v>
      </c>
      <c r="E27" s="1539"/>
      <c r="F27" s="1539"/>
      <c r="G27" s="1539"/>
      <c r="H27" s="1539"/>
      <c r="I27" s="1539"/>
      <c r="J27" s="1539"/>
      <c r="K27" s="1539"/>
    </row>
    <row r="28" spans="1:14" ht="16.5" x14ac:dyDescent="0.25">
      <c r="A28" s="1310">
        <v>2006</v>
      </c>
      <c r="B28" s="1274">
        <v>728.5</v>
      </c>
      <c r="C28" s="1274"/>
      <c r="D28" s="1274">
        <v>728.5</v>
      </c>
      <c r="E28" s="1274"/>
      <c r="F28" s="1274">
        <v>993640</v>
      </c>
      <c r="G28" s="1274"/>
      <c r="H28" s="1274">
        <v>97294.1</v>
      </c>
      <c r="I28" s="1274"/>
      <c r="J28" s="1274" t="s">
        <v>293</v>
      </c>
      <c r="K28" s="1263"/>
    </row>
    <row r="29" spans="1:14" ht="16.5" x14ac:dyDescent="0.25">
      <c r="A29" s="1311">
        <v>2007</v>
      </c>
      <c r="B29" s="1274">
        <v>876.5</v>
      </c>
      <c r="C29" s="1274"/>
      <c r="D29" s="1274">
        <v>873.5</v>
      </c>
      <c r="E29" s="1274"/>
      <c r="F29" s="1274">
        <v>1028665</v>
      </c>
      <c r="G29" s="1274"/>
      <c r="H29" s="1274">
        <v>107728.55</v>
      </c>
      <c r="I29" s="1274"/>
      <c r="J29" s="1274">
        <f>F29-F28</f>
        <v>35025</v>
      </c>
      <c r="K29" s="1275"/>
    </row>
    <row r="30" spans="1:14" ht="16.5" x14ac:dyDescent="0.25">
      <c r="A30" s="1311">
        <v>2008</v>
      </c>
      <c r="B30" s="1274">
        <v>594.20000000000005</v>
      </c>
      <c r="C30" s="1274"/>
      <c r="D30" s="1274">
        <v>594.20000000000005</v>
      </c>
      <c r="E30" s="1274"/>
      <c r="F30" s="1274">
        <v>733130</v>
      </c>
      <c r="G30" s="1274"/>
      <c r="H30" s="1274">
        <v>98363.1</v>
      </c>
      <c r="I30" s="1274"/>
      <c r="J30" s="1274">
        <f t="shared" ref="J30:J35" si="1">F30-F29</f>
        <v>-295535</v>
      </c>
      <c r="K30" s="1263"/>
    </row>
    <row r="31" spans="1:14" ht="16.5" x14ac:dyDescent="0.25">
      <c r="A31" s="1311">
        <v>2009</v>
      </c>
      <c r="B31" s="1274">
        <v>656.5</v>
      </c>
      <c r="C31" s="1274"/>
      <c r="D31" s="1274">
        <v>656.5</v>
      </c>
      <c r="E31" s="1274"/>
      <c r="F31" s="1274">
        <v>768530</v>
      </c>
      <c r="G31" s="1274"/>
      <c r="H31" s="1274">
        <v>108576.5</v>
      </c>
      <c r="I31" s="1274"/>
      <c r="J31" s="1274">
        <f t="shared" si="1"/>
        <v>35400</v>
      </c>
      <c r="K31" s="1263"/>
    </row>
    <row r="32" spans="1:14" ht="16.5" x14ac:dyDescent="0.25">
      <c r="A32" s="1311">
        <v>2010</v>
      </c>
      <c r="B32" s="1274">
        <v>624</v>
      </c>
      <c r="C32" s="1274"/>
      <c r="D32" s="1274">
        <v>624</v>
      </c>
      <c r="E32" s="1274"/>
      <c r="F32" s="1274">
        <v>668274.4</v>
      </c>
      <c r="G32" s="1274"/>
      <c r="H32" s="1274">
        <v>154124.4</v>
      </c>
      <c r="I32" s="1274"/>
      <c r="J32" s="1274">
        <f t="shared" si="1"/>
        <v>-100255.59999999998</v>
      </c>
      <c r="K32" s="1263"/>
    </row>
    <row r="33" spans="1:14" ht="16.5" x14ac:dyDescent="0.25">
      <c r="A33" s="1311">
        <v>2011</v>
      </c>
      <c r="B33" s="1274">
        <v>572</v>
      </c>
      <c r="C33" s="1274"/>
      <c r="D33" s="1274">
        <v>572</v>
      </c>
      <c r="E33" s="1274"/>
      <c r="F33" s="1274">
        <v>542210</v>
      </c>
      <c r="G33" s="1274"/>
      <c r="H33" s="1274">
        <v>135653.16</v>
      </c>
      <c r="I33" s="1274"/>
      <c r="J33" s="1274">
        <f t="shared" si="1"/>
        <v>-126064.40000000002</v>
      </c>
      <c r="K33" s="1263"/>
    </row>
    <row r="34" spans="1:14" ht="16.5" x14ac:dyDescent="0.25">
      <c r="A34" s="1311">
        <v>2012</v>
      </c>
      <c r="B34" s="1274">
        <v>727.5</v>
      </c>
      <c r="C34" s="1274"/>
      <c r="D34" s="1274">
        <v>727.5</v>
      </c>
      <c r="E34" s="1274"/>
      <c r="F34" s="1274">
        <v>696017</v>
      </c>
      <c r="G34" s="1274"/>
      <c r="H34" s="1274">
        <v>163459.4</v>
      </c>
      <c r="I34" s="1274"/>
      <c r="J34" s="1274">
        <f t="shared" si="1"/>
        <v>153807</v>
      </c>
      <c r="K34" s="1263"/>
    </row>
    <row r="35" spans="1:14" ht="16.5" x14ac:dyDescent="0.25">
      <c r="A35" s="1312">
        <v>2013</v>
      </c>
      <c r="B35" s="1299">
        <v>771.8</v>
      </c>
      <c r="C35" s="1279"/>
      <c r="D35" s="1279">
        <v>771.8</v>
      </c>
      <c r="E35" s="1279"/>
      <c r="F35" s="1279">
        <v>848285.5</v>
      </c>
      <c r="G35" s="1279"/>
      <c r="H35" s="1279">
        <v>166679.44</v>
      </c>
      <c r="I35" s="1279"/>
      <c r="J35" s="1279">
        <f t="shared" si="1"/>
        <v>152268.5</v>
      </c>
      <c r="K35" s="1313"/>
    </row>
    <row r="36" spans="1:14" ht="16.5" x14ac:dyDescent="0.3">
      <c r="A36" s="1314"/>
      <c r="B36" s="1315"/>
      <c r="C36" s="1315"/>
      <c r="D36" s="1315"/>
      <c r="E36" s="1315"/>
      <c r="F36" s="1315"/>
      <c r="G36" s="1315"/>
      <c r="H36" s="1315"/>
      <c r="I36" s="1316"/>
      <c r="J36" s="1317"/>
      <c r="K36" s="1263"/>
    </row>
    <row r="37" spans="1:14" ht="15.75" x14ac:dyDescent="0.25">
      <c r="A37" s="1285" t="s">
        <v>294</v>
      </c>
      <c r="B37" s="1286"/>
      <c r="C37" s="1286"/>
      <c r="D37" s="1286"/>
      <c r="E37" s="1286"/>
      <c r="F37" s="1286"/>
      <c r="G37" s="1286"/>
      <c r="H37" s="1286"/>
      <c r="I37" s="1286"/>
      <c r="J37" s="1286"/>
      <c r="K37" s="1286"/>
      <c r="L37" s="1287"/>
      <c r="M37" s="1286"/>
      <c r="N37" s="1284"/>
    </row>
    <row r="38" spans="1:14" ht="30" customHeight="1" x14ac:dyDescent="0.25">
      <c r="A38" s="1544" t="s">
        <v>288</v>
      </c>
      <c r="B38" s="1544"/>
      <c r="C38" s="1544"/>
      <c r="D38" s="1544"/>
      <c r="E38" s="1544"/>
      <c r="F38" s="1544"/>
      <c r="G38" s="1544"/>
      <c r="H38" s="1544"/>
      <c r="I38" s="1544"/>
      <c r="J38" s="1544"/>
      <c r="K38" s="1544"/>
    </row>
  </sheetData>
  <mergeCells count="16">
    <mergeCell ref="A38:K38"/>
    <mergeCell ref="A18:K18"/>
    <mergeCell ref="A26:A27"/>
    <mergeCell ref="B26:D26"/>
    <mergeCell ref="F26:G27"/>
    <mergeCell ref="H26:I27"/>
    <mergeCell ref="J26:K27"/>
    <mergeCell ref="B27:C27"/>
    <mergeCell ref="D27:E27"/>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scale="80" orientation="landscape" r:id="rId1"/>
  <headerFooter>
    <oddFooter>&amp;L209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18"/>
  <sheetViews>
    <sheetView showGridLines="0" view="pageBreakPreview" zoomScaleNormal="100" zoomScaleSheetLayoutView="100" workbookViewId="0">
      <selection activeCell="I8" sqref="I8"/>
    </sheetView>
  </sheetViews>
  <sheetFormatPr baseColWidth="10" defaultRowHeight="15" x14ac:dyDescent="0.25"/>
  <cols>
    <col min="1" max="1" width="30.625" style="207" customWidth="1"/>
    <col min="2" max="2" width="27.875" style="207" customWidth="1"/>
    <col min="3" max="3" width="14.25" style="207" customWidth="1"/>
    <col min="4" max="4" width="6.25" style="207" customWidth="1"/>
    <col min="5" max="5" width="8.875" style="207" customWidth="1"/>
    <col min="6" max="6" width="6.25" style="207" customWidth="1"/>
    <col min="7" max="7" width="10.75" style="207" customWidth="1"/>
    <col min="8" max="8" width="5.25" style="207" customWidth="1"/>
    <col min="9" max="9" width="13.75" style="207" customWidth="1"/>
    <col min="10" max="10" width="4.875" style="207" customWidth="1"/>
    <col min="11" max="16384" width="11" style="207"/>
  </cols>
  <sheetData>
    <row r="1" spans="1:10" ht="20.25" customHeight="1" x14ac:dyDescent="0.25">
      <c r="A1" s="885" t="s">
        <v>259</v>
      </c>
      <c r="B1" s="885"/>
      <c r="C1" s="886"/>
      <c r="D1" s="886"/>
      <c r="E1" s="886"/>
      <c r="F1" s="886"/>
      <c r="G1" s="886"/>
      <c r="H1" s="886"/>
      <c r="I1" s="887"/>
      <c r="J1" s="888" t="s">
        <v>840</v>
      </c>
    </row>
    <row r="2" spans="1:10" ht="18" x14ac:dyDescent="0.25">
      <c r="A2" s="889">
        <v>2014</v>
      </c>
      <c r="B2" s="890"/>
      <c r="C2" s="890"/>
      <c r="D2" s="890"/>
      <c r="E2" s="890"/>
      <c r="F2" s="890"/>
      <c r="G2" s="890"/>
      <c r="H2" s="890"/>
      <c r="I2" s="890"/>
      <c r="J2" s="890"/>
    </row>
    <row r="3" spans="1:10" s="208" customFormat="1" ht="15.75" x14ac:dyDescent="0.25">
      <c r="A3" s="862"/>
      <c r="B3" s="862"/>
      <c r="C3" s="862"/>
      <c r="D3" s="862"/>
      <c r="E3" s="862"/>
      <c r="F3" s="862"/>
      <c r="G3" s="862"/>
      <c r="H3" s="862"/>
      <c r="I3" s="862"/>
      <c r="J3" s="862"/>
    </row>
    <row r="4" spans="1:10" s="209" customFormat="1" ht="21" customHeight="1" x14ac:dyDescent="0.25">
      <c r="A4" s="1517" t="s">
        <v>2</v>
      </c>
      <c r="B4" s="1517" t="s">
        <v>3</v>
      </c>
      <c r="C4" s="1519" t="s">
        <v>4</v>
      </c>
      <c r="D4" s="1519"/>
      <c r="E4" s="1519"/>
      <c r="F4" s="1519"/>
      <c r="G4" s="1519"/>
      <c r="H4" s="1519"/>
      <c r="I4" s="1517" t="s">
        <v>5</v>
      </c>
      <c r="J4" s="1517"/>
    </row>
    <row r="5" spans="1:10" s="209" customFormat="1" ht="20.25" customHeight="1" x14ac:dyDescent="0.25">
      <c r="A5" s="1518"/>
      <c r="B5" s="1518"/>
      <c r="C5" s="1518" t="s">
        <v>6</v>
      </c>
      <c r="D5" s="1518"/>
      <c r="E5" s="1518" t="s">
        <v>7</v>
      </c>
      <c r="F5" s="1518"/>
      <c r="G5" s="1518" t="s">
        <v>8</v>
      </c>
      <c r="H5" s="1518"/>
      <c r="I5" s="1518"/>
      <c r="J5" s="1518"/>
    </row>
    <row r="6" spans="1:10" s="209" customFormat="1" ht="18.75" customHeight="1" x14ac:dyDescent="0.25">
      <c r="A6" s="892" t="s">
        <v>5</v>
      </c>
      <c r="B6" s="891"/>
      <c r="C6" s="863">
        <f>SUM(C7:C15)</f>
        <v>4250000</v>
      </c>
      <c r="D6" s="864"/>
      <c r="E6" s="865">
        <f>SUM(E7:E15)</f>
        <v>4095000</v>
      </c>
      <c r="F6" s="864"/>
      <c r="G6" s="863">
        <f>SUM(G7:G15)</f>
        <v>1205000</v>
      </c>
      <c r="H6" s="864"/>
      <c r="I6" s="863">
        <f>SUM(C6+E6+G6)</f>
        <v>9550000</v>
      </c>
      <c r="J6" s="864"/>
    </row>
    <row r="7" spans="1:10" s="210" customFormat="1" ht="15.75" x14ac:dyDescent="0.25">
      <c r="A7" s="893" t="s">
        <v>261</v>
      </c>
      <c r="B7" s="866" t="s">
        <v>262</v>
      </c>
      <c r="C7" s="867">
        <v>700000</v>
      </c>
      <c r="D7" s="868"/>
      <c r="E7" s="869">
        <v>300000</v>
      </c>
      <c r="F7" s="868"/>
      <c r="G7" s="869">
        <v>0</v>
      </c>
      <c r="H7" s="870"/>
      <c r="I7" s="867">
        <f>SUM(C7+E7+G7)</f>
        <v>1000000</v>
      </c>
      <c r="J7" s="868"/>
    </row>
    <row r="8" spans="1:10" s="210" customFormat="1" ht="15.75" x14ac:dyDescent="0.25">
      <c r="A8" s="894" t="s">
        <v>263</v>
      </c>
      <c r="B8" s="871"/>
      <c r="C8" s="872">
        <v>280000</v>
      </c>
      <c r="D8" s="873"/>
      <c r="E8" s="874">
        <v>120000</v>
      </c>
      <c r="F8" s="873"/>
      <c r="G8" s="874">
        <v>0</v>
      </c>
      <c r="H8" s="875"/>
      <c r="I8" s="872">
        <f>SUM(C8+E8)</f>
        <v>400000</v>
      </c>
      <c r="J8" s="873"/>
    </row>
    <row r="9" spans="1:10" s="210" customFormat="1" ht="15.75" x14ac:dyDescent="0.25">
      <c r="A9" s="894" t="s">
        <v>264</v>
      </c>
      <c r="B9" s="871" t="s">
        <v>265</v>
      </c>
      <c r="C9" s="872">
        <v>540000</v>
      </c>
      <c r="D9" s="873"/>
      <c r="E9" s="874">
        <v>420000</v>
      </c>
      <c r="F9" s="873"/>
      <c r="G9" s="874">
        <v>240000</v>
      </c>
      <c r="H9" s="875"/>
      <c r="I9" s="872">
        <f>SUM(C9+E9+G9)</f>
        <v>1200000</v>
      </c>
      <c r="J9" s="873"/>
    </row>
    <row r="10" spans="1:10" s="208" customFormat="1" ht="15.75" x14ac:dyDescent="0.25">
      <c r="A10" s="894" t="s">
        <v>266</v>
      </c>
      <c r="B10" s="871" t="s">
        <v>267</v>
      </c>
      <c r="C10" s="872">
        <v>70000</v>
      </c>
      <c r="D10" s="873"/>
      <c r="E10" s="874">
        <v>100000</v>
      </c>
      <c r="F10" s="873"/>
      <c r="G10" s="872">
        <v>30000</v>
      </c>
      <c r="H10" s="873"/>
      <c r="I10" s="872">
        <f>SUM(C10+E10+G10)</f>
        <v>200000</v>
      </c>
      <c r="J10" s="873"/>
    </row>
    <row r="11" spans="1:10" s="208" customFormat="1" ht="15.75" x14ac:dyDescent="0.25">
      <c r="A11" s="894" t="s">
        <v>268</v>
      </c>
      <c r="B11" s="871" t="s">
        <v>269</v>
      </c>
      <c r="C11" s="876">
        <v>1900000</v>
      </c>
      <c r="D11" s="873"/>
      <c r="E11" s="874">
        <v>2375000</v>
      </c>
      <c r="F11" s="873"/>
      <c r="G11" s="872">
        <v>475000</v>
      </c>
      <c r="H11" s="873"/>
      <c r="I11" s="872">
        <f>SUM(C11+E11+G11)</f>
        <v>4750000</v>
      </c>
      <c r="J11" s="873"/>
    </row>
    <row r="12" spans="1:10" s="208" customFormat="1" ht="15.75" x14ac:dyDescent="0.25">
      <c r="A12" s="894" t="s">
        <v>270</v>
      </c>
      <c r="B12" s="871"/>
      <c r="C12" s="876">
        <v>200000</v>
      </c>
      <c r="D12" s="873"/>
      <c r="E12" s="874">
        <v>200000</v>
      </c>
      <c r="F12" s="873"/>
      <c r="G12" s="874">
        <v>0</v>
      </c>
      <c r="H12" s="873"/>
      <c r="I12" s="876">
        <f>SUM(C12+E12)</f>
        <v>400000</v>
      </c>
      <c r="J12" s="873"/>
    </row>
    <row r="13" spans="1:10" s="208" customFormat="1" ht="15.75" x14ac:dyDescent="0.25">
      <c r="A13" s="894" t="s">
        <v>271</v>
      </c>
      <c r="B13" s="871" t="s">
        <v>272</v>
      </c>
      <c r="C13" s="876">
        <v>300000</v>
      </c>
      <c r="D13" s="873"/>
      <c r="E13" s="874">
        <v>300000</v>
      </c>
      <c r="F13" s="873"/>
      <c r="G13" s="872">
        <v>400000</v>
      </c>
      <c r="H13" s="873"/>
      <c r="I13" s="876">
        <f>C13+E13+G13</f>
        <v>1000000</v>
      </c>
      <c r="J13" s="873"/>
    </row>
    <row r="14" spans="1:10" s="208" customFormat="1" ht="31.5" x14ac:dyDescent="0.25">
      <c r="A14" s="894" t="s">
        <v>848</v>
      </c>
      <c r="B14" s="871"/>
      <c r="C14" s="876">
        <v>200000</v>
      </c>
      <c r="D14" s="873"/>
      <c r="E14" s="874">
        <v>200000</v>
      </c>
      <c r="F14" s="873"/>
      <c r="G14" s="874">
        <v>0</v>
      </c>
      <c r="H14" s="873"/>
      <c r="I14" s="876">
        <f>C14+E14</f>
        <v>400000</v>
      </c>
      <c r="J14" s="873"/>
    </row>
    <row r="15" spans="1:10" s="211" customFormat="1" ht="15.75" x14ac:dyDescent="0.25">
      <c r="A15" s="895" t="s">
        <v>273</v>
      </c>
      <c r="B15" s="877" t="s">
        <v>274</v>
      </c>
      <c r="C15" s="878">
        <v>60000</v>
      </c>
      <c r="D15" s="879"/>
      <c r="E15" s="880">
        <v>80000</v>
      </c>
      <c r="F15" s="879"/>
      <c r="G15" s="880">
        <v>60000</v>
      </c>
      <c r="H15" s="881"/>
      <c r="I15" s="878">
        <f>SUM(C15+G15+E15)</f>
        <v>200000</v>
      </c>
      <c r="J15" s="882"/>
    </row>
    <row r="16" spans="1:10" ht="15" customHeight="1" x14ac:dyDescent="0.25">
      <c r="A16" s="883"/>
      <c r="B16" s="883"/>
      <c r="C16" s="883"/>
      <c r="D16" s="883"/>
      <c r="E16" s="883"/>
      <c r="F16" s="883"/>
      <c r="G16" s="884"/>
      <c r="H16" s="884"/>
      <c r="I16" s="884"/>
      <c r="J16" s="884"/>
    </row>
    <row r="17" spans="1:10" ht="15.75" x14ac:dyDescent="0.25">
      <c r="A17" s="1516" t="s">
        <v>275</v>
      </c>
      <c r="B17" s="1516"/>
      <c r="C17" s="1516"/>
      <c r="D17" s="1516"/>
      <c r="E17" s="1516"/>
      <c r="F17" s="1516"/>
      <c r="G17" s="1516"/>
      <c r="H17" s="1516"/>
      <c r="I17" s="1516"/>
      <c r="J17" s="1516"/>
    </row>
    <row r="18" spans="1:10" x14ac:dyDescent="0.25">
      <c r="C18" s="212"/>
      <c r="D18" s="212"/>
      <c r="E18" s="212"/>
      <c r="F18" s="212"/>
      <c r="G18" s="212"/>
      <c r="H18" s="212"/>
      <c r="I18" s="212"/>
    </row>
  </sheetData>
  <mergeCells count="8">
    <mergeCell ref="A17:J17"/>
    <mergeCell ref="A4:A5"/>
    <mergeCell ref="B4:B5"/>
    <mergeCell ref="C4:H4"/>
    <mergeCell ref="I4:J5"/>
    <mergeCell ref="C5:D5"/>
    <mergeCell ref="E5:F5"/>
    <mergeCell ref="G5:H5"/>
  </mergeCells>
  <printOptions horizontalCentered="1" verticalCentered="1"/>
  <pageMargins left="0.98425196850393704" right="0.39370078740157483" top="0.39370078740157483" bottom="0.39370078740157483" header="0" footer="0.19685039370078741"/>
  <pageSetup scale="80" fitToWidth="0" orientation="landscape" r:id="rId1"/>
  <headerFooter>
    <oddFooter>&amp;R192</oddFooter>
  </headerFooter>
  <ignoredErrors>
    <ignoredError sqref="I8"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3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498</v>
      </c>
    </row>
    <row r="2" spans="1:11" ht="18" x14ac:dyDescent="0.25">
      <c r="A2" s="1257" t="s">
        <v>290</v>
      </c>
      <c r="B2" s="1258"/>
      <c r="C2" s="1258"/>
      <c r="D2" s="1258"/>
      <c r="E2" s="1258"/>
      <c r="F2" s="1258"/>
      <c r="G2" s="1258"/>
      <c r="H2" s="1259"/>
      <c r="I2" s="1258"/>
      <c r="J2" s="1261"/>
      <c r="K2" s="1318"/>
    </row>
    <row r="3" spans="1:11" ht="18.75" customHeight="1" x14ac:dyDescent="0.25">
      <c r="A3" s="1304" t="s">
        <v>1068</v>
      </c>
      <c r="B3" s="1258"/>
      <c r="C3" s="1258"/>
      <c r="D3" s="1258"/>
      <c r="E3" s="1258"/>
      <c r="F3" s="1258"/>
      <c r="G3" s="1258"/>
      <c r="H3" s="1259"/>
      <c r="I3" s="1258"/>
      <c r="J3" s="1261"/>
      <c r="K3" s="1318"/>
    </row>
    <row r="4" spans="1:11" ht="18" x14ac:dyDescent="0.25">
      <c r="A4" s="1265" t="s">
        <v>276</v>
      </c>
      <c r="B4" s="1258"/>
      <c r="C4" s="1258"/>
      <c r="D4" s="1293"/>
      <c r="E4" s="1293"/>
      <c r="F4" s="1258"/>
      <c r="G4" s="1258"/>
      <c r="H4" s="1259"/>
      <c r="I4" s="1258"/>
      <c r="J4" s="1261"/>
      <c r="K4" s="1318"/>
    </row>
    <row r="5" spans="1:11" ht="15.75" x14ac:dyDescent="0.25">
      <c r="A5" s="1294"/>
      <c r="B5" s="1294"/>
      <c r="C5" s="1294"/>
      <c r="D5" s="1294"/>
      <c r="E5" s="1294"/>
      <c r="F5" s="1295"/>
      <c r="G5" s="1295"/>
      <c r="H5" s="1269"/>
      <c r="I5" s="1294"/>
      <c r="J5" s="1270"/>
      <c r="K5" s="1319"/>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320">
        <v>2006</v>
      </c>
      <c r="B8" s="1274">
        <v>394.3</v>
      </c>
      <c r="C8" s="1274"/>
      <c r="D8" s="1274">
        <v>394.3</v>
      </c>
      <c r="E8" s="1274"/>
      <c r="F8" s="1274">
        <v>730950</v>
      </c>
      <c r="G8" s="1274"/>
      <c r="H8" s="1274">
        <v>43392.5</v>
      </c>
      <c r="I8" s="1274"/>
      <c r="J8" s="1274" t="s">
        <v>293</v>
      </c>
      <c r="K8" s="1274"/>
    </row>
    <row r="9" spans="1:11" ht="15.75" x14ac:dyDescent="0.25">
      <c r="A9" s="1321">
        <v>2007</v>
      </c>
      <c r="B9" s="1274">
        <v>395.8</v>
      </c>
      <c r="C9" s="1274"/>
      <c r="D9" s="1274">
        <v>395.8</v>
      </c>
      <c r="E9" s="1274"/>
      <c r="F9" s="1274">
        <v>537160</v>
      </c>
      <c r="G9" s="1274"/>
      <c r="H9" s="1274">
        <v>36889.4</v>
      </c>
      <c r="I9" s="1274"/>
      <c r="J9" s="1274">
        <f>F9-F8</f>
        <v>-193790</v>
      </c>
      <c r="K9" s="1274"/>
    </row>
    <row r="10" spans="1:11" ht="15.75" x14ac:dyDescent="0.25">
      <c r="A10" s="1321">
        <v>2008</v>
      </c>
      <c r="B10" s="1274">
        <v>393.6</v>
      </c>
      <c r="C10" s="1274"/>
      <c r="D10" s="1274">
        <v>393.6</v>
      </c>
      <c r="E10" s="1274"/>
      <c r="F10" s="1274">
        <v>821500</v>
      </c>
      <c r="G10" s="1274"/>
      <c r="H10" s="1274">
        <v>66040.800000000003</v>
      </c>
      <c r="I10" s="1274"/>
      <c r="J10" s="1274">
        <f>F10-F9</f>
        <v>284340</v>
      </c>
      <c r="K10" s="1274"/>
    </row>
    <row r="11" spans="1:11" ht="15.75" x14ac:dyDescent="0.25">
      <c r="A11" s="1321">
        <v>2009</v>
      </c>
      <c r="B11" s="1274">
        <v>408.6</v>
      </c>
      <c r="C11" s="1274"/>
      <c r="D11" s="1274">
        <v>406.6</v>
      </c>
      <c r="E11" s="1274"/>
      <c r="F11" s="1274">
        <v>819160</v>
      </c>
      <c r="G11" s="1274"/>
      <c r="H11" s="1274">
        <v>71467.8</v>
      </c>
      <c r="I11" s="1274"/>
      <c r="J11" s="1274">
        <f t="shared" ref="J11:J15" si="0">F11-F10</f>
        <v>-2340</v>
      </c>
      <c r="K11" s="1274"/>
    </row>
    <row r="12" spans="1:11" ht="15.75" x14ac:dyDescent="0.25">
      <c r="A12" s="1321">
        <v>2010</v>
      </c>
      <c r="B12" s="1274">
        <v>398.6</v>
      </c>
      <c r="C12" s="1274"/>
      <c r="D12" s="1274">
        <v>379.6</v>
      </c>
      <c r="E12" s="1274"/>
      <c r="F12" s="1274">
        <v>454840</v>
      </c>
      <c r="G12" s="1274"/>
      <c r="H12" s="1274">
        <v>54698.35</v>
      </c>
      <c r="I12" s="1274"/>
      <c r="J12" s="1274">
        <f t="shared" si="0"/>
        <v>-364320</v>
      </c>
      <c r="K12" s="1274"/>
    </row>
    <row r="13" spans="1:11" ht="15.75" x14ac:dyDescent="0.25">
      <c r="A13" s="1321">
        <v>2011</v>
      </c>
      <c r="B13" s="1274">
        <v>398.6</v>
      </c>
      <c r="C13" s="1274"/>
      <c r="D13" s="1274">
        <v>376.6</v>
      </c>
      <c r="E13" s="1274"/>
      <c r="F13" s="1274">
        <v>491537</v>
      </c>
      <c r="G13" s="1274"/>
      <c r="H13" s="1274">
        <v>73508.58</v>
      </c>
      <c r="I13" s="1274"/>
      <c r="J13" s="1274">
        <f t="shared" si="0"/>
        <v>36697</v>
      </c>
      <c r="K13" s="1274"/>
    </row>
    <row r="14" spans="1:11" ht="15.75" x14ac:dyDescent="0.25">
      <c r="A14" s="1321">
        <v>2012</v>
      </c>
      <c r="B14" s="1274">
        <v>398.6</v>
      </c>
      <c r="C14" s="1274"/>
      <c r="D14" s="1274">
        <v>398.6</v>
      </c>
      <c r="E14" s="1274"/>
      <c r="F14" s="1274">
        <v>561664.5</v>
      </c>
      <c r="G14" s="1274"/>
      <c r="H14" s="1274">
        <v>74146.89</v>
      </c>
      <c r="I14" s="1274"/>
      <c r="J14" s="1274">
        <f t="shared" si="0"/>
        <v>70127.5</v>
      </c>
      <c r="K14" s="1274"/>
    </row>
    <row r="15" spans="1:11" s="1275" customFormat="1" ht="15.75" x14ac:dyDescent="0.25">
      <c r="A15" s="1322">
        <v>2013</v>
      </c>
      <c r="B15" s="1299">
        <v>397.6</v>
      </c>
      <c r="C15" s="1279"/>
      <c r="D15" s="1279">
        <v>397.6</v>
      </c>
      <c r="E15" s="1279"/>
      <c r="F15" s="1279">
        <v>846180</v>
      </c>
      <c r="G15" s="1279"/>
      <c r="H15" s="1279">
        <v>160808.24</v>
      </c>
      <c r="I15" s="1279"/>
      <c r="J15" s="1279">
        <f t="shared" si="0"/>
        <v>284515.5</v>
      </c>
      <c r="K15" s="1279"/>
    </row>
    <row r="16" spans="1:11" ht="15.75" x14ac:dyDescent="0.25">
      <c r="A16" s="1281"/>
      <c r="B16" s="1282"/>
      <c r="C16" s="1282"/>
      <c r="D16" s="1282"/>
      <c r="E16" s="1282"/>
      <c r="F16" s="1282"/>
      <c r="G16" s="1282"/>
      <c r="H16" s="1282"/>
      <c r="I16" s="1283"/>
      <c r="J16" s="1284"/>
      <c r="K16" s="1319"/>
    </row>
    <row r="17" spans="1:11" ht="15.75" x14ac:dyDescent="0.25">
      <c r="A17" s="1285" t="s">
        <v>294</v>
      </c>
      <c r="B17" s="1286"/>
      <c r="C17" s="1286"/>
      <c r="D17" s="1286"/>
      <c r="E17" s="1286"/>
      <c r="F17" s="1286"/>
      <c r="G17" s="1286"/>
      <c r="H17" s="1287"/>
      <c r="I17" s="1286"/>
      <c r="J17" s="1284"/>
      <c r="K17" s="1319"/>
    </row>
    <row r="18" spans="1:11" ht="38.25" customHeight="1" x14ac:dyDescent="0.25">
      <c r="A18" s="1544" t="s">
        <v>288</v>
      </c>
      <c r="B18" s="1544"/>
      <c r="C18" s="1544"/>
      <c r="D18" s="1544"/>
      <c r="E18" s="1544"/>
      <c r="F18" s="1544"/>
      <c r="G18" s="1544"/>
      <c r="H18" s="1544"/>
      <c r="I18" s="1544"/>
      <c r="J18" s="1544"/>
      <c r="K18" s="1544"/>
    </row>
    <row r="19" spans="1:11" x14ac:dyDescent="0.25">
      <c r="A19" s="1323"/>
      <c r="B19" s="1324"/>
      <c r="C19" s="1324"/>
      <c r="D19" s="1324"/>
      <c r="E19" s="1324"/>
      <c r="F19" s="1325"/>
      <c r="G19" s="1325"/>
      <c r="H19" s="1326"/>
      <c r="I19" s="1324"/>
      <c r="J19" s="1275"/>
    </row>
    <row r="20" spans="1:11" x14ac:dyDescent="0.25">
      <c r="A20" s="1275"/>
      <c r="B20" s="1275"/>
      <c r="C20" s="1275"/>
      <c r="D20" s="1290"/>
      <c r="E20" s="1290"/>
      <c r="F20" s="1275"/>
      <c r="G20" s="1275"/>
      <c r="H20" s="1291"/>
      <c r="I20" s="1275"/>
      <c r="J20" s="1275"/>
    </row>
    <row r="21" spans="1:11" ht="18" x14ac:dyDescent="0.25">
      <c r="A21" s="1257" t="s">
        <v>289</v>
      </c>
      <c r="B21" s="1258"/>
      <c r="C21" s="1258"/>
      <c r="D21" s="1258"/>
      <c r="E21" s="1258"/>
      <c r="F21" s="1258"/>
      <c r="G21" s="1258"/>
      <c r="H21" s="1259"/>
      <c r="I21" s="1260"/>
      <c r="J21" s="1261"/>
      <c r="K21" s="1260" t="s">
        <v>865</v>
      </c>
    </row>
    <row r="22" spans="1:11" ht="18" x14ac:dyDescent="0.25">
      <c r="A22" s="1257" t="s">
        <v>290</v>
      </c>
      <c r="B22" s="1258"/>
      <c r="C22" s="1258"/>
      <c r="D22" s="1258"/>
      <c r="E22" s="1258"/>
      <c r="F22" s="1258"/>
      <c r="G22" s="1258"/>
      <c r="H22" s="1259"/>
      <c r="I22" s="1258"/>
      <c r="J22" s="1261"/>
      <c r="K22" s="1319"/>
    </row>
    <row r="23" spans="1:11" ht="18" x14ac:dyDescent="0.25">
      <c r="A23" s="1304" t="s">
        <v>1069</v>
      </c>
      <c r="B23" s="1258"/>
      <c r="C23" s="1258"/>
      <c r="D23" s="1258"/>
      <c r="E23" s="1258"/>
      <c r="F23" s="1258"/>
      <c r="G23" s="1258"/>
      <c r="H23" s="1259"/>
      <c r="I23" s="1258"/>
      <c r="J23" s="1261"/>
      <c r="K23" s="1319"/>
    </row>
    <row r="24" spans="1:11" ht="18" x14ac:dyDescent="0.25">
      <c r="A24" s="1265" t="s">
        <v>276</v>
      </c>
      <c r="B24" s="1258"/>
      <c r="C24" s="1258"/>
      <c r="D24" s="1293"/>
      <c r="E24" s="1293"/>
      <c r="F24" s="1258"/>
      <c r="G24" s="1258"/>
      <c r="H24" s="1259"/>
      <c r="I24" s="1258"/>
      <c r="J24" s="1261"/>
      <c r="K24" s="1319"/>
    </row>
    <row r="25" spans="1:11" ht="15.75" x14ac:dyDescent="0.25">
      <c r="A25" s="1294"/>
      <c r="B25" s="1294"/>
      <c r="C25" s="1294"/>
      <c r="D25" s="1294"/>
      <c r="E25" s="1294"/>
      <c r="F25" s="1295"/>
      <c r="G25" s="1295"/>
      <c r="H25" s="1269"/>
      <c r="I25" s="1294"/>
      <c r="J25" s="1270"/>
      <c r="K25" s="1319"/>
    </row>
    <row r="26" spans="1:11" ht="20.100000000000001" customHeight="1" x14ac:dyDescent="0.25">
      <c r="A26" s="1537" t="s">
        <v>62</v>
      </c>
      <c r="B26" s="1542" t="s">
        <v>291</v>
      </c>
      <c r="C26" s="1542"/>
      <c r="D26" s="1542"/>
      <c r="E26" s="1271"/>
      <c r="F26" s="1537" t="s">
        <v>329</v>
      </c>
      <c r="G26" s="1537"/>
      <c r="H26" s="1537" t="s">
        <v>314</v>
      </c>
      <c r="I26" s="1537"/>
      <c r="J26" s="1537" t="s">
        <v>1042</v>
      </c>
      <c r="K26" s="1537"/>
    </row>
    <row r="27" spans="1:11" ht="20.100000000000001" customHeight="1" x14ac:dyDescent="0.25">
      <c r="A27" s="1539"/>
      <c r="B27" s="1543" t="s">
        <v>1040</v>
      </c>
      <c r="C27" s="1543"/>
      <c r="D27" s="1539" t="s">
        <v>1041</v>
      </c>
      <c r="E27" s="1539"/>
      <c r="F27" s="1539"/>
      <c r="G27" s="1539"/>
      <c r="H27" s="1539"/>
      <c r="I27" s="1539"/>
      <c r="J27" s="1539"/>
      <c r="K27" s="1539"/>
    </row>
    <row r="28" spans="1:11" ht="15.75" x14ac:dyDescent="0.25">
      <c r="A28" s="1272">
        <v>2006</v>
      </c>
      <c r="B28" s="1274">
        <v>2425</v>
      </c>
      <c r="C28" s="1274"/>
      <c r="D28" s="1274">
        <v>2425</v>
      </c>
      <c r="E28" s="1274"/>
      <c r="F28" s="1274">
        <v>237531</v>
      </c>
      <c r="G28" s="1274"/>
      <c r="H28" s="1274">
        <v>261284.1</v>
      </c>
      <c r="I28" s="1274"/>
      <c r="J28" s="1274" t="s">
        <v>293</v>
      </c>
      <c r="K28" s="1319"/>
    </row>
    <row r="29" spans="1:11" ht="15.75" x14ac:dyDescent="0.25">
      <c r="A29" s="1276">
        <v>2007</v>
      </c>
      <c r="B29" s="1274">
        <v>2530</v>
      </c>
      <c r="C29" s="1274"/>
      <c r="D29" s="1274">
        <v>2505</v>
      </c>
      <c r="E29" s="1274"/>
      <c r="F29" s="1274">
        <v>273537</v>
      </c>
      <c r="G29" s="1274"/>
      <c r="H29" s="1274">
        <v>328045.75</v>
      </c>
      <c r="I29" s="1274"/>
      <c r="J29" s="1274">
        <f>F29-F28</f>
        <v>36006</v>
      </c>
      <c r="K29" s="1319"/>
    </row>
    <row r="30" spans="1:11" ht="15.75" x14ac:dyDescent="0.25">
      <c r="A30" s="1276">
        <v>2008</v>
      </c>
      <c r="B30" s="1274">
        <v>2737</v>
      </c>
      <c r="C30" s="1274"/>
      <c r="D30" s="1274">
        <v>2737</v>
      </c>
      <c r="E30" s="1274"/>
      <c r="F30" s="1274">
        <v>273138</v>
      </c>
      <c r="G30" s="1274"/>
      <c r="H30" s="1274">
        <v>323639</v>
      </c>
      <c r="I30" s="1274"/>
      <c r="J30" s="1274">
        <f t="shared" ref="J30:J35" si="1">F30-F29</f>
        <v>-399</v>
      </c>
      <c r="K30" s="1319"/>
    </row>
    <row r="31" spans="1:11" ht="15.75" x14ac:dyDescent="0.25">
      <c r="A31" s="1276">
        <v>2009</v>
      </c>
      <c r="B31" s="1274">
        <v>2769</v>
      </c>
      <c r="C31" s="1274"/>
      <c r="D31" s="1274">
        <v>2745</v>
      </c>
      <c r="E31" s="1274"/>
      <c r="F31" s="1274">
        <v>274300</v>
      </c>
      <c r="G31" s="1274"/>
      <c r="H31" s="1274">
        <v>304255</v>
      </c>
      <c r="I31" s="1274"/>
      <c r="J31" s="1274">
        <f t="shared" si="1"/>
        <v>1162</v>
      </c>
      <c r="K31" s="1319"/>
    </row>
    <row r="32" spans="1:11" ht="15.75" x14ac:dyDescent="0.25">
      <c r="A32" s="1276">
        <v>2010</v>
      </c>
      <c r="B32" s="1274">
        <v>3255</v>
      </c>
      <c r="C32" s="1274"/>
      <c r="D32" s="1274">
        <v>3247</v>
      </c>
      <c r="E32" s="1274"/>
      <c r="F32" s="1274">
        <v>275210</v>
      </c>
      <c r="G32" s="1274"/>
      <c r="H32" s="1274">
        <v>436623.9</v>
      </c>
      <c r="I32" s="1274"/>
      <c r="J32" s="1274">
        <f t="shared" si="1"/>
        <v>910</v>
      </c>
      <c r="K32" s="1319"/>
    </row>
    <row r="33" spans="1:11" ht="15.75" x14ac:dyDescent="0.25">
      <c r="A33" s="1276">
        <v>2011</v>
      </c>
      <c r="B33" s="1274">
        <v>3257</v>
      </c>
      <c r="C33" s="1274"/>
      <c r="D33" s="1274">
        <v>3249</v>
      </c>
      <c r="E33" s="1274"/>
      <c r="F33" s="1274">
        <v>269555</v>
      </c>
      <c r="G33" s="1274"/>
      <c r="H33" s="1274">
        <v>353817.45</v>
      </c>
      <c r="I33" s="1274"/>
      <c r="J33" s="1274">
        <f t="shared" si="1"/>
        <v>-5655</v>
      </c>
      <c r="K33" s="1319"/>
    </row>
    <row r="34" spans="1:11" ht="15.75" x14ac:dyDescent="0.25">
      <c r="A34" s="1276">
        <v>2012</v>
      </c>
      <c r="B34" s="1274">
        <v>3256</v>
      </c>
      <c r="C34" s="1274"/>
      <c r="D34" s="1274">
        <v>3256</v>
      </c>
      <c r="E34" s="1274"/>
      <c r="F34" s="1274">
        <v>341642</v>
      </c>
      <c r="G34" s="1274"/>
      <c r="H34" s="1274">
        <v>409986</v>
      </c>
      <c r="I34" s="1274"/>
      <c r="J34" s="1274">
        <f t="shared" si="1"/>
        <v>72087</v>
      </c>
      <c r="K34" s="1270"/>
    </row>
    <row r="35" spans="1:11" ht="15.75" x14ac:dyDescent="0.25">
      <c r="A35" s="1277">
        <v>2013</v>
      </c>
      <c r="B35" s="1279">
        <v>3566</v>
      </c>
      <c r="C35" s="1279"/>
      <c r="D35" s="1279">
        <v>3416</v>
      </c>
      <c r="E35" s="1279"/>
      <c r="F35" s="1279">
        <v>326330</v>
      </c>
      <c r="G35" s="1279"/>
      <c r="H35" s="1279">
        <v>582530.66</v>
      </c>
      <c r="I35" s="1279"/>
      <c r="J35" s="1279">
        <f t="shared" si="1"/>
        <v>-15312</v>
      </c>
      <c r="K35" s="1327"/>
    </row>
    <row r="36" spans="1:11" ht="15.75" x14ac:dyDescent="0.25">
      <c r="A36" s="1281"/>
      <c r="B36" s="1282"/>
      <c r="C36" s="1282"/>
      <c r="D36" s="1282"/>
      <c r="E36" s="1282"/>
      <c r="F36" s="1282"/>
      <c r="G36" s="1282"/>
      <c r="H36" s="1282"/>
      <c r="I36" s="1283"/>
      <c r="J36" s="1284"/>
      <c r="K36" s="1319"/>
    </row>
    <row r="37" spans="1:11" ht="15.75" x14ac:dyDescent="0.25">
      <c r="A37" s="1285" t="s">
        <v>294</v>
      </c>
      <c r="B37" s="1282"/>
      <c r="C37" s="1282"/>
      <c r="D37" s="1282"/>
      <c r="E37" s="1282"/>
      <c r="F37" s="1282"/>
      <c r="G37" s="1282"/>
      <c r="H37" s="1282"/>
      <c r="I37" s="1283"/>
      <c r="J37" s="1284"/>
      <c r="K37" s="1319"/>
    </row>
    <row r="38" spans="1:11" ht="35.25" customHeight="1" x14ac:dyDescent="0.25">
      <c r="A38" s="1544" t="s">
        <v>288</v>
      </c>
      <c r="B38" s="1544"/>
      <c r="C38" s="1544"/>
      <c r="D38" s="1544"/>
      <c r="E38" s="1544"/>
      <c r="F38" s="1544"/>
      <c r="G38" s="1544"/>
      <c r="H38" s="1544"/>
      <c r="I38" s="1544"/>
      <c r="J38" s="1544"/>
      <c r="K38" s="1544"/>
    </row>
    <row r="39" spans="1:11" ht="15.75" x14ac:dyDescent="0.25">
      <c r="A39" s="1319"/>
      <c r="B39" s="1319"/>
      <c r="C39" s="1319"/>
      <c r="D39" s="1319"/>
      <c r="E39" s="1319"/>
      <c r="F39" s="1319"/>
      <c r="G39" s="1319"/>
      <c r="H39" s="1328"/>
      <c r="I39" s="1319"/>
      <c r="J39" s="1319"/>
      <c r="K39" s="1319"/>
    </row>
  </sheetData>
  <mergeCells count="16">
    <mergeCell ref="A38:K38"/>
    <mergeCell ref="A18:K18"/>
    <mergeCell ref="A26:A27"/>
    <mergeCell ref="B26:D26"/>
    <mergeCell ref="F26:G27"/>
    <mergeCell ref="H26:I27"/>
    <mergeCell ref="J26:K27"/>
    <mergeCell ref="B27:C27"/>
    <mergeCell ref="D27:E27"/>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scale="80" orientation="landscape" r:id="rId1"/>
  <headerFooter>
    <oddFooter>&amp;R210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38"/>
  <sheetViews>
    <sheetView showGridLines="0" view="pageBreakPreview" topLeftCell="A4"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866</v>
      </c>
    </row>
    <row r="2" spans="1:11" ht="18" x14ac:dyDescent="0.25">
      <c r="A2" s="1257" t="s">
        <v>290</v>
      </c>
      <c r="B2" s="1258"/>
      <c r="C2" s="1258"/>
      <c r="D2" s="1258"/>
      <c r="E2" s="1258"/>
      <c r="F2" s="1258"/>
      <c r="G2" s="1258"/>
      <c r="H2" s="1259"/>
      <c r="I2" s="1258"/>
      <c r="J2" s="1261"/>
    </row>
    <row r="3" spans="1:11" ht="18" x14ac:dyDescent="0.25">
      <c r="A3" s="1304" t="s">
        <v>1070</v>
      </c>
      <c r="B3" s="1258"/>
      <c r="C3" s="1258"/>
      <c r="D3" s="1258"/>
      <c r="E3" s="1258"/>
      <c r="F3" s="1258"/>
      <c r="G3" s="1258"/>
      <c r="H3" s="1259"/>
      <c r="I3" s="1258"/>
      <c r="J3" s="1261"/>
    </row>
    <row r="4" spans="1:11" ht="18" x14ac:dyDescent="0.25">
      <c r="A4" s="1265"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274">
        <v>164</v>
      </c>
      <c r="C8" s="1274"/>
      <c r="D8" s="1274">
        <v>164</v>
      </c>
      <c r="E8" s="1274"/>
      <c r="F8" s="1274">
        <v>235230</v>
      </c>
      <c r="G8" s="1274"/>
      <c r="H8" s="1274">
        <v>20385.8</v>
      </c>
      <c r="I8" s="1274"/>
      <c r="J8" s="1274" t="s">
        <v>293</v>
      </c>
      <c r="K8" s="1274"/>
    </row>
    <row r="9" spans="1:11" ht="15.75" x14ac:dyDescent="0.25">
      <c r="A9" s="1276">
        <v>2007</v>
      </c>
      <c r="B9" s="1274">
        <v>220.3</v>
      </c>
      <c r="C9" s="1274"/>
      <c r="D9" s="1274">
        <v>220.3</v>
      </c>
      <c r="E9" s="1274"/>
      <c r="F9" s="1274">
        <v>261470</v>
      </c>
      <c r="G9" s="1274"/>
      <c r="H9" s="1274">
        <v>31860.15</v>
      </c>
      <c r="I9" s="1274"/>
      <c r="J9" s="1274">
        <f>F9-F8</f>
        <v>26240</v>
      </c>
      <c r="K9" s="1274"/>
    </row>
    <row r="10" spans="1:11" ht="15.75" x14ac:dyDescent="0.25">
      <c r="A10" s="1276">
        <v>2008</v>
      </c>
      <c r="B10" s="1274">
        <v>169</v>
      </c>
      <c r="C10" s="1274"/>
      <c r="D10" s="1274">
        <v>169</v>
      </c>
      <c r="E10" s="1274"/>
      <c r="F10" s="1274">
        <v>204000</v>
      </c>
      <c r="G10" s="1274"/>
      <c r="H10" s="1274">
        <v>29378.75</v>
      </c>
      <c r="I10" s="1274"/>
      <c r="J10" s="1274">
        <f t="shared" ref="J10:J15" si="0">F10-F9</f>
        <v>-57470</v>
      </c>
      <c r="K10" s="1274"/>
    </row>
    <row r="11" spans="1:11" ht="15.75" x14ac:dyDescent="0.25">
      <c r="A11" s="1276">
        <v>2009</v>
      </c>
      <c r="B11" s="1274">
        <v>109</v>
      </c>
      <c r="C11" s="1274"/>
      <c r="D11" s="1274">
        <v>109</v>
      </c>
      <c r="E11" s="1274"/>
      <c r="F11" s="1274">
        <v>155250</v>
      </c>
      <c r="G11" s="1274"/>
      <c r="H11" s="1274">
        <v>11104</v>
      </c>
      <c r="I11" s="1274"/>
      <c r="J11" s="1274">
        <f t="shared" si="0"/>
        <v>-48750</v>
      </c>
      <c r="K11" s="1274"/>
    </row>
    <row r="12" spans="1:11" ht="15.75" x14ac:dyDescent="0.25">
      <c r="A12" s="1276">
        <v>2010</v>
      </c>
      <c r="B12" s="1274">
        <v>163</v>
      </c>
      <c r="C12" s="1274"/>
      <c r="D12" s="1274">
        <v>163</v>
      </c>
      <c r="E12" s="1274"/>
      <c r="F12" s="1274">
        <v>222400</v>
      </c>
      <c r="G12" s="1274"/>
      <c r="H12" s="1274">
        <v>25695</v>
      </c>
      <c r="I12" s="1274"/>
      <c r="J12" s="1274">
        <f t="shared" si="0"/>
        <v>67150</v>
      </c>
      <c r="K12" s="1274"/>
    </row>
    <row r="13" spans="1:11" ht="15.75" x14ac:dyDescent="0.25">
      <c r="A13" s="1276">
        <v>2011</v>
      </c>
      <c r="B13" s="1274">
        <v>151</v>
      </c>
      <c r="C13" s="1274"/>
      <c r="D13" s="1274">
        <v>151</v>
      </c>
      <c r="E13" s="1274"/>
      <c r="F13" s="1274">
        <v>206305</v>
      </c>
      <c r="G13" s="1274"/>
      <c r="H13" s="1274">
        <v>25297.88</v>
      </c>
      <c r="I13" s="1274"/>
      <c r="J13" s="1274">
        <f t="shared" si="0"/>
        <v>-16095</v>
      </c>
      <c r="K13" s="1274"/>
    </row>
    <row r="14" spans="1:11" ht="15.75" x14ac:dyDescent="0.25">
      <c r="A14" s="1276">
        <v>2012</v>
      </c>
      <c r="B14" s="1274">
        <v>171.4</v>
      </c>
      <c r="C14" s="1274"/>
      <c r="D14" s="1274">
        <v>171.4</v>
      </c>
      <c r="E14" s="1274"/>
      <c r="F14" s="1274">
        <v>211579</v>
      </c>
      <c r="G14" s="1274"/>
      <c r="H14" s="1274">
        <v>27454.25</v>
      </c>
      <c r="I14" s="1274"/>
      <c r="J14" s="1274">
        <f t="shared" si="0"/>
        <v>5274</v>
      </c>
      <c r="K14" s="1274"/>
    </row>
    <row r="15" spans="1:11" ht="15.75" x14ac:dyDescent="0.25">
      <c r="A15" s="1277">
        <v>2013</v>
      </c>
      <c r="B15" s="1299">
        <v>152.80000000000001</v>
      </c>
      <c r="C15" s="1279"/>
      <c r="D15" s="1279">
        <v>152.80000000000001</v>
      </c>
      <c r="E15" s="1279"/>
      <c r="F15" s="1279">
        <v>193630</v>
      </c>
      <c r="G15" s="1279"/>
      <c r="H15" s="1279">
        <v>31840.07</v>
      </c>
      <c r="I15" s="1279"/>
      <c r="J15" s="1279">
        <f t="shared" si="0"/>
        <v>-17949</v>
      </c>
      <c r="K15" s="1279"/>
    </row>
    <row r="16" spans="1:11" ht="15.75" x14ac:dyDescent="0.25">
      <c r="A16" s="1281"/>
      <c r="B16" s="1282"/>
      <c r="C16" s="1282"/>
      <c r="D16" s="1282"/>
      <c r="E16" s="1282"/>
      <c r="F16" s="1282"/>
      <c r="G16" s="1282"/>
      <c r="H16" s="1282"/>
      <c r="I16" s="1283"/>
      <c r="J16" s="1284"/>
    </row>
    <row r="17" spans="1:11" ht="15.75" x14ac:dyDescent="0.25">
      <c r="A17" s="1285" t="s">
        <v>294</v>
      </c>
      <c r="B17" s="1282"/>
      <c r="C17" s="1282"/>
      <c r="D17" s="1282"/>
      <c r="E17" s="1282"/>
      <c r="F17" s="1282"/>
      <c r="G17" s="1282"/>
      <c r="H17" s="1282"/>
      <c r="I17" s="1283"/>
      <c r="J17" s="1284"/>
    </row>
    <row r="18" spans="1:11" ht="33"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row r="21" spans="1:11" ht="18" x14ac:dyDescent="0.25">
      <c r="A21" s="1257" t="s">
        <v>289</v>
      </c>
      <c r="B21" s="1258"/>
      <c r="C21" s="1258"/>
      <c r="D21" s="1258"/>
      <c r="E21" s="1258"/>
      <c r="F21" s="1258"/>
      <c r="G21" s="1258"/>
      <c r="H21" s="1259"/>
      <c r="I21" s="1260"/>
      <c r="J21" s="1261"/>
      <c r="K21" s="1262" t="s">
        <v>867</v>
      </c>
    </row>
    <row r="22" spans="1:11" ht="18" x14ac:dyDescent="0.25">
      <c r="A22" s="1257" t="s">
        <v>290</v>
      </c>
      <c r="B22" s="1258"/>
      <c r="C22" s="1258"/>
      <c r="D22" s="1258"/>
      <c r="E22" s="1258"/>
      <c r="F22" s="1258"/>
      <c r="G22" s="1258"/>
      <c r="H22" s="1259"/>
      <c r="I22" s="1258"/>
      <c r="J22" s="1261"/>
      <c r="K22" s="1318"/>
    </row>
    <row r="23" spans="1:11" ht="18.75" customHeight="1" x14ac:dyDescent="0.25">
      <c r="A23" s="1304" t="s">
        <v>1071</v>
      </c>
      <c r="B23" s="1258"/>
      <c r="C23" s="1258"/>
      <c r="D23" s="1258"/>
      <c r="E23" s="1258"/>
      <c r="F23" s="1258"/>
      <c r="G23" s="1258"/>
      <c r="H23" s="1259"/>
      <c r="I23" s="1258"/>
      <c r="J23" s="1261"/>
      <c r="K23" s="1318"/>
    </row>
    <row r="24" spans="1:11" ht="18" x14ac:dyDescent="0.25">
      <c r="A24" s="1265" t="s">
        <v>276</v>
      </c>
      <c r="B24" s="1258"/>
      <c r="C24" s="1258"/>
      <c r="D24" s="1293"/>
      <c r="E24" s="1293"/>
      <c r="F24" s="1258"/>
      <c r="G24" s="1258"/>
      <c r="H24" s="1259"/>
      <c r="I24" s="1258"/>
      <c r="J24" s="1261"/>
      <c r="K24" s="1318"/>
    </row>
    <row r="25" spans="1:11" ht="15.75" x14ac:dyDescent="0.25">
      <c r="A25" s="1294"/>
      <c r="B25" s="1294"/>
      <c r="C25" s="1294"/>
      <c r="D25" s="1294"/>
      <c r="E25" s="1294"/>
      <c r="F25" s="1295"/>
      <c r="G25" s="1295"/>
      <c r="H25" s="1269"/>
      <c r="I25" s="1294"/>
      <c r="J25" s="1270"/>
      <c r="K25" s="1319"/>
    </row>
    <row r="26" spans="1:11" ht="20.100000000000001" customHeight="1" x14ac:dyDescent="0.25">
      <c r="A26" s="1537" t="s">
        <v>62</v>
      </c>
      <c r="B26" s="1542" t="s">
        <v>291</v>
      </c>
      <c r="C26" s="1542"/>
      <c r="D26" s="1542"/>
      <c r="E26" s="1271"/>
      <c r="F26" s="1537" t="s">
        <v>329</v>
      </c>
      <c r="G26" s="1537"/>
      <c r="H26" s="1537" t="s">
        <v>314</v>
      </c>
      <c r="I26" s="1537"/>
      <c r="J26" s="1537" t="s">
        <v>1042</v>
      </c>
      <c r="K26" s="1537"/>
    </row>
    <row r="27" spans="1:11" ht="20.100000000000001" customHeight="1" x14ac:dyDescent="0.25">
      <c r="A27" s="1539"/>
      <c r="B27" s="1543" t="s">
        <v>1040</v>
      </c>
      <c r="C27" s="1543"/>
      <c r="D27" s="1539" t="s">
        <v>1041</v>
      </c>
      <c r="E27" s="1539"/>
      <c r="F27" s="1539"/>
      <c r="G27" s="1539"/>
      <c r="H27" s="1539"/>
      <c r="I27" s="1539"/>
      <c r="J27" s="1539"/>
      <c r="K27" s="1539"/>
    </row>
    <row r="28" spans="1:11" ht="15.75" x14ac:dyDescent="0.25">
      <c r="A28" s="1272">
        <v>2006</v>
      </c>
      <c r="B28" s="1274">
        <v>45005.3</v>
      </c>
      <c r="C28" s="1274"/>
      <c r="D28" s="1274">
        <v>44996.3</v>
      </c>
      <c r="E28" s="1274"/>
      <c r="F28" s="1274">
        <v>232451.20000000001</v>
      </c>
      <c r="G28" s="1274"/>
      <c r="H28" s="1274">
        <v>370859.58</v>
      </c>
      <c r="I28" s="1274"/>
      <c r="J28" s="1274" t="s">
        <v>293</v>
      </c>
      <c r="K28" s="1274"/>
    </row>
    <row r="29" spans="1:11" ht="15.75" x14ac:dyDescent="0.25">
      <c r="A29" s="1276">
        <v>2007</v>
      </c>
      <c r="B29" s="1274">
        <v>40229.1</v>
      </c>
      <c r="C29" s="1274"/>
      <c r="D29" s="1274">
        <v>40229.1</v>
      </c>
      <c r="E29" s="1274"/>
      <c r="F29" s="1274">
        <v>192642.9</v>
      </c>
      <c r="G29" s="1274"/>
      <c r="H29" s="1274">
        <v>382251.14</v>
      </c>
      <c r="I29" s="1274"/>
      <c r="J29" s="1274">
        <f>F29-F28</f>
        <v>-39808.300000000017</v>
      </c>
      <c r="K29" s="1274"/>
    </row>
    <row r="30" spans="1:11" ht="15.75" x14ac:dyDescent="0.25">
      <c r="A30" s="1276">
        <v>2008</v>
      </c>
      <c r="B30" s="1274">
        <v>43418</v>
      </c>
      <c r="C30" s="1274"/>
      <c r="D30" s="1274">
        <v>43418</v>
      </c>
      <c r="E30" s="1274"/>
      <c r="F30" s="1274">
        <v>215110.78</v>
      </c>
      <c r="G30" s="1274"/>
      <c r="H30" s="1274">
        <v>531585.73</v>
      </c>
      <c r="I30" s="1274"/>
      <c r="J30" s="1274">
        <f t="shared" ref="J30:J35" si="1">F30-F29</f>
        <v>22467.880000000005</v>
      </c>
      <c r="K30" s="1274"/>
    </row>
    <row r="31" spans="1:11" ht="15.75" x14ac:dyDescent="0.25">
      <c r="A31" s="1276">
        <v>2009</v>
      </c>
      <c r="B31" s="1274">
        <v>41425.5</v>
      </c>
      <c r="C31" s="1274"/>
      <c r="D31" s="1274">
        <v>41425.5</v>
      </c>
      <c r="E31" s="1274"/>
      <c r="F31" s="1274">
        <v>179711.5</v>
      </c>
      <c r="G31" s="1274"/>
      <c r="H31" s="1274">
        <v>413525.57</v>
      </c>
      <c r="I31" s="1274"/>
      <c r="J31" s="1274">
        <f t="shared" si="1"/>
        <v>-35399.279999999999</v>
      </c>
      <c r="K31" s="1274"/>
    </row>
    <row r="32" spans="1:11" ht="15.75" x14ac:dyDescent="0.25">
      <c r="A32" s="1276">
        <v>2010</v>
      </c>
      <c r="B32" s="1274">
        <v>41567</v>
      </c>
      <c r="C32" s="1274"/>
      <c r="D32" s="1274">
        <v>41567</v>
      </c>
      <c r="E32" s="1274"/>
      <c r="F32" s="1274">
        <v>206882.25</v>
      </c>
      <c r="G32" s="1274"/>
      <c r="H32" s="1274">
        <v>525283.93000000005</v>
      </c>
      <c r="I32" s="1274"/>
      <c r="J32" s="1274">
        <f t="shared" si="1"/>
        <v>27170.75</v>
      </c>
      <c r="K32" s="1274"/>
    </row>
    <row r="33" spans="1:11" ht="15.75" x14ac:dyDescent="0.25">
      <c r="A33" s="1276">
        <v>2011</v>
      </c>
      <c r="B33" s="1274">
        <v>41134</v>
      </c>
      <c r="C33" s="1274"/>
      <c r="D33" s="1274">
        <v>41134</v>
      </c>
      <c r="E33" s="1274"/>
      <c r="F33" s="1274">
        <v>180035.35</v>
      </c>
      <c r="G33" s="1274"/>
      <c r="H33" s="1274">
        <v>460730.8</v>
      </c>
      <c r="I33" s="1274"/>
      <c r="J33" s="1274">
        <f t="shared" si="1"/>
        <v>-26846.899999999994</v>
      </c>
      <c r="K33" s="1274"/>
    </row>
    <row r="34" spans="1:11" ht="15.75" x14ac:dyDescent="0.25">
      <c r="A34" s="1276">
        <v>2012</v>
      </c>
      <c r="B34" s="1274">
        <v>40478.01</v>
      </c>
      <c r="C34" s="1274"/>
      <c r="D34" s="1274">
        <v>40478.01</v>
      </c>
      <c r="E34" s="1274"/>
      <c r="F34" s="1274">
        <v>175085.12</v>
      </c>
      <c r="G34" s="1274"/>
      <c r="H34" s="1274">
        <v>532193.9</v>
      </c>
      <c r="I34" s="1274"/>
      <c r="J34" s="1274">
        <f t="shared" si="1"/>
        <v>-4950.2300000000105</v>
      </c>
      <c r="K34" s="1274"/>
    </row>
    <row r="35" spans="1:11" ht="15.75" x14ac:dyDescent="0.25">
      <c r="A35" s="1277">
        <v>2013</v>
      </c>
      <c r="B35" s="1299">
        <v>42020.5</v>
      </c>
      <c r="C35" s="1279"/>
      <c r="D35" s="1279">
        <v>41915.5</v>
      </c>
      <c r="E35" s="1279"/>
      <c r="F35" s="1279">
        <v>186324.35</v>
      </c>
      <c r="G35" s="1279"/>
      <c r="H35" s="1279">
        <v>458159.73</v>
      </c>
      <c r="I35" s="1279"/>
      <c r="J35" s="1279">
        <f t="shared" si="1"/>
        <v>11239.23000000001</v>
      </c>
      <c r="K35" s="1279"/>
    </row>
    <row r="36" spans="1:11" ht="15.75" x14ac:dyDescent="0.25">
      <c r="A36" s="1281"/>
      <c r="B36" s="1282"/>
      <c r="C36" s="1282"/>
      <c r="D36" s="1282"/>
      <c r="E36" s="1282"/>
      <c r="F36" s="1282"/>
      <c r="G36" s="1282"/>
      <c r="H36" s="1282"/>
      <c r="I36" s="1283"/>
      <c r="J36" s="1284"/>
      <c r="K36" s="1319"/>
    </row>
    <row r="37" spans="1:11" ht="15.75" x14ac:dyDescent="0.25">
      <c r="A37" s="1285" t="s">
        <v>294</v>
      </c>
      <c r="B37" s="1286"/>
      <c r="C37" s="1286"/>
      <c r="D37" s="1286"/>
      <c r="E37" s="1286"/>
      <c r="F37" s="1286"/>
      <c r="G37" s="1286"/>
      <c r="H37" s="1287"/>
      <c r="I37" s="1286"/>
      <c r="J37" s="1284"/>
      <c r="K37" s="1319"/>
    </row>
    <row r="38" spans="1:11" ht="39" customHeight="1" x14ac:dyDescent="0.25">
      <c r="A38" s="1544" t="s">
        <v>288</v>
      </c>
      <c r="B38" s="1544"/>
      <c r="C38" s="1544"/>
      <c r="D38" s="1544"/>
      <c r="E38" s="1544"/>
      <c r="F38" s="1544"/>
      <c r="G38" s="1544"/>
      <c r="H38" s="1544"/>
      <c r="I38" s="1544"/>
      <c r="J38" s="1544"/>
      <c r="K38" s="1544"/>
    </row>
  </sheetData>
  <mergeCells count="16">
    <mergeCell ref="A38:K38"/>
    <mergeCell ref="A18:K18"/>
    <mergeCell ref="A26:A27"/>
    <mergeCell ref="B26:D26"/>
    <mergeCell ref="F26:G27"/>
    <mergeCell ref="H26:I27"/>
    <mergeCell ref="J26:K27"/>
    <mergeCell ref="B27:C27"/>
    <mergeCell ref="D27:E27"/>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scale="80" orientation="landscape" r:id="rId1"/>
  <headerFooter>
    <oddFooter>&amp;L211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3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868</v>
      </c>
    </row>
    <row r="2" spans="1:11" ht="18" x14ac:dyDescent="0.25">
      <c r="A2" s="1257" t="s">
        <v>290</v>
      </c>
      <c r="B2" s="1258"/>
      <c r="C2" s="1258"/>
      <c r="D2" s="1258"/>
      <c r="E2" s="1258"/>
      <c r="F2" s="1258"/>
      <c r="G2" s="1258"/>
      <c r="H2" s="1259"/>
      <c r="I2" s="1258"/>
      <c r="J2" s="1261"/>
      <c r="K2" s="1318"/>
    </row>
    <row r="3" spans="1:11" ht="18" x14ac:dyDescent="0.25">
      <c r="A3" s="1304" t="s">
        <v>1072</v>
      </c>
      <c r="B3" s="1258"/>
      <c r="C3" s="1258"/>
      <c r="D3" s="1258"/>
      <c r="E3" s="1258"/>
      <c r="F3" s="1258"/>
      <c r="G3" s="1258"/>
      <c r="H3" s="1259"/>
      <c r="I3" s="1258"/>
      <c r="J3" s="1261"/>
      <c r="K3" s="1318"/>
    </row>
    <row r="4" spans="1:11" ht="18" x14ac:dyDescent="0.25">
      <c r="A4" s="1265" t="s">
        <v>276</v>
      </c>
      <c r="B4" s="1258"/>
      <c r="C4" s="1258"/>
      <c r="D4" s="1293"/>
      <c r="E4" s="1293"/>
      <c r="F4" s="1258"/>
      <c r="G4" s="1258"/>
      <c r="H4" s="1259"/>
      <c r="I4" s="1258"/>
      <c r="J4" s="1261"/>
      <c r="K4" s="1318"/>
    </row>
    <row r="5" spans="1:11" ht="18" x14ac:dyDescent="0.25">
      <c r="A5" s="1329"/>
      <c r="B5" s="1329"/>
      <c r="C5" s="1329"/>
      <c r="D5" s="1329"/>
      <c r="E5" s="1329"/>
      <c r="F5" s="1330"/>
      <c r="G5" s="1330"/>
      <c r="H5" s="1259"/>
      <c r="I5" s="1329"/>
      <c r="J5" s="1261"/>
      <c r="K5" s="1318"/>
    </row>
    <row r="6" spans="1:11" ht="20.100000000000001" customHeight="1" x14ac:dyDescent="0.25">
      <c r="A6" s="1537" t="s">
        <v>62</v>
      </c>
      <c r="B6" s="1542" t="s">
        <v>291</v>
      </c>
      <c r="C6" s="1542"/>
      <c r="D6" s="1542"/>
      <c r="E6" s="1271"/>
      <c r="F6" s="1537" t="s">
        <v>329</v>
      </c>
      <c r="G6" s="1537"/>
      <c r="H6" s="1537" t="s">
        <v>324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6">
        <v>2006</v>
      </c>
      <c r="B8" s="1274">
        <v>58</v>
      </c>
      <c r="C8" s="1274"/>
      <c r="D8" s="1274">
        <v>58</v>
      </c>
      <c r="E8" s="1274"/>
      <c r="F8" s="1274">
        <v>97400</v>
      </c>
      <c r="G8" s="1274"/>
      <c r="H8" s="1274">
        <v>7249.5</v>
      </c>
      <c r="I8" s="1274"/>
      <c r="J8" s="1274" t="s">
        <v>293</v>
      </c>
      <c r="K8" s="1274"/>
    </row>
    <row r="9" spans="1:11" ht="15.75" x14ac:dyDescent="0.25">
      <c r="A9" s="1276">
        <v>2007</v>
      </c>
      <c r="B9" s="1274">
        <v>58.8</v>
      </c>
      <c r="C9" s="1274"/>
      <c r="D9" s="1274">
        <v>58.8</v>
      </c>
      <c r="E9" s="1274"/>
      <c r="F9" s="1274">
        <v>103575</v>
      </c>
      <c r="G9" s="1274"/>
      <c r="H9" s="1274">
        <v>8232.75</v>
      </c>
      <c r="I9" s="1274"/>
      <c r="J9" s="1274">
        <f>F9-F8</f>
        <v>6175</v>
      </c>
      <c r="K9" s="1274"/>
    </row>
    <row r="10" spans="1:11" ht="15.75" x14ac:dyDescent="0.25">
      <c r="A10" s="1276">
        <v>2008</v>
      </c>
      <c r="B10" s="1274">
        <v>270.5</v>
      </c>
      <c r="C10" s="1274"/>
      <c r="D10" s="1274">
        <v>270.5</v>
      </c>
      <c r="E10" s="1274"/>
      <c r="F10" s="1274">
        <v>447260</v>
      </c>
      <c r="G10" s="1274"/>
      <c r="H10" s="1274">
        <v>93686.48</v>
      </c>
      <c r="I10" s="1274"/>
      <c r="J10" s="1274">
        <f t="shared" ref="J10:J15" si="0">F10-F9</f>
        <v>343685</v>
      </c>
      <c r="K10" s="1274"/>
    </row>
    <row r="11" spans="1:11" ht="15.75" x14ac:dyDescent="0.25">
      <c r="A11" s="1276">
        <v>2009</v>
      </c>
      <c r="B11" s="1274">
        <v>34</v>
      </c>
      <c r="C11" s="1274"/>
      <c r="D11" s="1274">
        <v>34</v>
      </c>
      <c r="E11" s="1274"/>
      <c r="F11" s="1274">
        <v>54400</v>
      </c>
      <c r="G11" s="1274"/>
      <c r="H11" s="1274">
        <v>4160</v>
      </c>
      <c r="I11" s="1274"/>
      <c r="J11" s="1274">
        <f t="shared" si="0"/>
        <v>-392860</v>
      </c>
      <c r="K11" s="1274"/>
    </row>
    <row r="12" spans="1:11" ht="15.75" x14ac:dyDescent="0.25">
      <c r="A12" s="1276">
        <v>2010</v>
      </c>
      <c r="B12" s="1274">
        <v>40</v>
      </c>
      <c r="C12" s="1274"/>
      <c r="D12" s="1274">
        <v>40</v>
      </c>
      <c r="E12" s="1274"/>
      <c r="F12" s="1274">
        <v>64275.199999999997</v>
      </c>
      <c r="G12" s="1274"/>
      <c r="H12" s="1274">
        <v>5925.26</v>
      </c>
      <c r="I12" s="1274"/>
      <c r="J12" s="1274">
        <f t="shared" si="0"/>
        <v>9875.1999999999971</v>
      </c>
      <c r="K12" s="1274"/>
    </row>
    <row r="13" spans="1:11" ht="15.75" x14ac:dyDescent="0.25">
      <c r="A13" s="1276">
        <v>2011</v>
      </c>
      <c r="B13" s="1274">
        <v>39</v>
      </c>
      <c r="C13" s="1274"/>
      <c r="D13" s="1274">
        <v>39</v>
      </c>
      <c r="E13" s="1274"/>
      <c r="F13" s="1274">
        <v>59010</v>
      </c>
      <c r="G13" s="1274"/>
      <c r="H13" s="1274">
        <v>6053.94</v>
      </c>
      <c r="I13" s="1274"/>
      <c r="J13" s="1274">
        <f t="shared" si="0"/>
        <v>-5265.1999999999971</v>
      </c>
      <c r="K13" s="1274"/>
    </row>
    <row r="14" spans="1:11" ht="15.75" x14ac:dyDescent="0.25">
      <c r="A14" s="1276">
        <v>2012</v>
      </c>
      <c r="B14" s="1274">
        <v>41</v>
      </c>
      <c r="C14" s="1274"/>
      <c r="D14" s="1274">
        <v>41</v>
      </c>
      <c r="E14" s="1274"/>
      <c r="F14" s="1274">
        <v>62270</v>
      </c>
      <c r="G14" s="1274"/>
      <c r="H14" s="1274">
        <v>7579.1</v>
      </c>
      <c r="I14" s="1274"/>
      <c r="J14" s="1274">
        <f t="shared" si="0"/>
        <v>3260</v>
      </c>
      <c r="K14" s="1274"/>
    </row>
    <row r="15" spans="1:11" ht="15.75" x14ac:dyDescent="0.25">
      <c r="A15" s="1277">
        <v>2013</v>
      </c>
      <c r="B15" s="1299">
        <v>39</v>
      </c>
      <c r="C15" s="1279"/>
      <c r="D15" s="1279">
        <v>39</v>
      </c>
      <c r="E15" s="1279"/>
      <c r="F15" s="1279">
        <v>61030.400000000001</v>
      </c>
      <c r="G15" s="1279"/>
      <c r="H15" s="1279">
        <v>8917.4</v>
      </c>
      <c r="I15" s="1279"/>
      <c r="J15" s="1279">
        <f t="shared" si="0"/>
        <v>-1239.5999999999985</v>
      </c>
      <c r="K15" s="1279"/>
    </row>
    <row r="16" spans="1:11" ht="15.75" x14ac:dyDescent="0.25">
      <c r="A16" s="1281"/>
      <c r="B16" s="1282"/>
      <c r="C16" s="1282"/>
      <c r="D16" s="1282"/>
      <c r="E16" s="1282"/>
      <c r="F16" s="1282"/>
      <c r="G16" s="1282"/>
      <c r="H16" s="1282"/>
      <c r="I16" s="1283"/>
      <c r="J16" s="1284"/>
      <c r="K16" s="1319"/>
    </row>
    <row r="17" spans="1:11" ht="15.75" x14ac:dyDescent="0.25">
      <c r="A17" s="1285" t="s">
        <v>294</v>
      </c>
      <c r="B17" s="1286"/>
      <c r="C17" s="1286"/>
      <c r="D17" s="1286"/>
      <c r="E17" s="1286"/>
      <c r="F17" s="1286"/>
      <c r="G17" s="1286"/>
      <c r="H17" s="1287"/>
      <c r="I17" s="1286"/>
      <c r="J17" s="1284"/>
      <c r="K17" s="1319"/>
    </row>
    <row r="18" spans="1:11" ht="34.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row r="21" spans="1:11" ht="18" x14ac:dyDescent="0.25">
      <c r="A21" s="1257" t="s">
        <v>289</v>
      </c>
      <c r="B21" s="1258"/>
      <c r="C21" s="1258"/>
      <c r="D21" s="1258"/>
      <c r="E21" s="1258"/>
      <c r="F21" s="1258"/>
      <c r="G21" s="1258"/>
      <c r="H21" s="1259"/>
      <c r="I21" s="1260"/>
      <c r="J21" s="1261"/>
      <c r="K21" s="1262" t="s">
        <v>532</v>
      </c>
    </row>
    <row r="22" spans="1:11" ht="18" x14ac:dyDescent="0.25">
      <c r="A22" s="1257" t="s">
        <v>290</v>
      </c>
      <c r="B22" s="1258"/>
      <c r="C22" s="1258"/>
      <c r="D22" s="1258"/>
      <c r="E22" s="1258"/>
      <c r="F22" s="1258"/>
      <c r="G22" s="1258"/>
      <c r="H22" s="1259"/>
      <c r="I22" s="1258"/>
      <c r="J22" s="1261"/>
      <c r="K22" s="1318"/>
    </row>
    <row r="23" spans="1:11" ht="18" x14ac:dyDescent="0.25">
      <c r="A23" s="1304" t="s">
        <v>1073</v>
      </c>
      <c r="B23" s="1258"/>
      <c r="C23" s="1258"/>
      <c r="D23" s="1258"/>
      <c r="E23" s="1258"/>
      <c r="F23" s="1258"/>
      <c r="G23" s="1258"/>
      <c r="H23" s="1259"/>
      <c r="I23" s="1258"/>
      <c r="J23" s="1261"/>
      <c r="K23" s="1318"/>
    </row>
    <row r="24" spans="1:11" ht="18" x14ac:dyDescent="0.25">
      <c r="A24" s="1265" t="s">
        <v>276</v>
      </c>
      <c r="B24" s="1258"/>
      <c r="C24" s="1258"/>
      <c r="D24" s="1293"/>
      <c r="E24" s="1293"/>
      <c r="F24" s="1258"/>
      <c r="G24" s="1258"/>
      <c r="H24" s="1259"/>
      <c r="I24" s="1258"/>
      <c r="J24" s="1261"/>
      <c r="K24" s="1318"/>
    </row>
    <row r="25" spans="1:11" ht="18" x14ac:dyDescent="0.25">
      <c r="A25" s="1329"/>
      <c r="B25" s="1329"/>
      <c r="C25" s="1329"/>
      <c r="D25" s="1329"/>
      <c r="E25" s="1329"/>
      <c r="F25" s="1330"/>
      <c r="G25" s="1330"/>
      <c r="H25" s="1259"/>
      <c r="I25" s="1329"/>
      <c r="J25" s="1261"/>
      <c r="K25" s="1318"/>
    </row>
    <row r="26" spans="1:11" ht="20.100000000000001" customHeight="1" x14ac:dyDescent="0.25">
      <c r="A26" s="1537" t="s">
        <v>62</v>
      </c>
      <c r="B26" s="1542" t="s">
        <v>291</v>
      </c>
      <c r="C26" s="1542"/>
      <c r="D26" s="1542"/>
      <c r="E26" s="1271"/>
      <c r="F26" s="1537" t="s">
        <v>329</v>
      </c>
      <c r="G26" s="1537"/>
      <c r="H26" s="1537" t="s">
        <v>314</v>
      </c>
      <c r="I26" s="1537"/>
      <c r="J26" s="1537" t="s">
        <v>1042</v>
      </c>
      <c r="K26" s="1537"/>
    </row>
    <row r="27" spans="1:11" ht="20.100000000000001" customHeight="1" x14ac:dyDescent="0.25">
      <c r="A27" s="1539"/>
      <c r="B27" s="1543" t="s">
        <v>1040</v>
      </c>
      <c r="C27" s="1543"/>
      <c r="D27" s="1539" t="s">
        <v>1041</v>
      </c>
      <c r="E27" s="1539"/>
      <c r="F27" s="1539"/>
      <c r="G27" s="1539"/>
      <c r="H27" s="1539"/>
      <c r="I27" s="1539"/>
      <c r="J27" s="1539"/>
      <c r="K27" s="1539"/>
    </row>
    <row r="28" spans="1:11" ht="15.75" x14ac:dyDescent="0.25">
      <c r="A28" s="1272">
        <v>2006</v>
      </c>
      <c r="B28" s="1274">
        <v>28200</v>
      </c>
      <c r="C28" s="1274"/>
      <c r="D28" s="1274">
        <v>27968.94</v>
      </c>
      <c r="E28" s="1274"/>
      <c r="F28" s="1274">
        <v>91499.33</v>
      </c>
      <c r="G28" s="1274"/>
      <c r="H28" s="1274">
        <v>299197.77</v>
      </c>
      <c r="I28" s="1274"/>
      <c r="J28" s="1274" t="s">
        <v>293</v>
      </c>
      <c r="K28" s="1274"/>
    </row>
    <row r="29" spans="1:11" ht="15.75" x14ac:dyDescent="0.25">
      <c r="A29" s="1276">
        <v>2007</v>
      </c>
      <c r="B29" s="1274">
        <v>29306.5</v>
      </c>
      <c r="C29" s="1274"/>
      <c r="D29" s="1274">
        <v>29267.5</v>
      </c>
      <c r="E29" s="1274"/>
      <c r="F29" s="1274">
        <v>102470.15</v>
      </c>
      <c r="G29" s="1274"/>
      <c r="H29" s="1274">
        <v>365923.77</v>
      </c>
      <c r="I29" s="1274"/>
      <c r="J29" s="1274">
        <f>F29-F28</f>
        <v>10970.819999999992</v>
      </c>
      <c r="K29" s="1274"/>
    </row>
    <row r="30" spans="1:11" ht="15.75" x14ac:dyDescent="0.25">
      <c r="A30" s="1276">
        <v>2008</v>
      </c>
      <c r="B30" s="1274">
        <v>28058.1</v>
      </c>
      <c r="C30" s="1274"/>
      <c r="D30" s="1274">
        <v>28044.3</v>
      </c>
      <c r="E30" s="1274"/>
      <c r="F30" s="1274">
        <v>94604.37</v>
      </c>
      <c r="G30" s="1274"/>
      <c r="H30" s="1274">
        <v>329831.52</v>
      </c>
      <c r="I30" s="1274"/>
      <c r="J30" s="1274">
        <f t="shared" ref="J30:J35" si="1">F30-F29</f>
        <v>-7865.7799999999988</v>
      </c>
      <c r="K30" s="1274"/>
    </row>
    <row r="31" spans="1:11" ht="15.75" x14ac:dyDescent="0.25">
      <c r="A31" s="1276">
        <v>2009</v>
      </c>
      <c r="B31" s="1274">
        <v>27386.6</v>
      </c>
      <c r="C31" s="1274"/>
      <c r="D31" s="1274">
        <v>26978.6</v>
      </c>
      <c r="E31" s="1274"/>
      <c r="F31" s="1274">
        <v>85314.66</v>
      </c>
      <c r="G31" s="1274"/>
      <c r="H31" s="1274">
        <v>300104.57</v>
      </c>
      <c r="I31" s="1274"/>
      <c r="J31" s="1274">
        <f t="shared" si="1"/>
        <v>-9289.7099999999919</v>
      </c>
      <c r="K31" s="1274"/>
    </row>
    <row r="32" spans="1:11" ht="15.75" x14ac:dyDescent="0.25">
      <c r="A32" s="1276">
        <v>2010</v>
      </c>
      <c r="B32" s="1274">
        <v>29295.7</v>
      </c>
      <c r="C32" s="1274"/>
      <c r="D32" s="1274">
        <v>29295.7</v>
      </c>
      <c r="E32" s="1274"/>
      <c r="F32" s="1274">
        <v>94008.03</v>
      </c>
      <c r="G32" s="1274"/>
      <c r="H32" s="1274">
        <v>365471.88</v>
      </c>
      <c r="I32" s="1274"/>
      <c r="J32" s="1274">
        <f t="shared" si="1"/>
        <v>8693.3699999999953</v>
      </c>
      <c r="K32" s="1274"/>
    </row>
    <row r="33" spans="1:11" ht="15.75" x14ac:dyDescent="0.25">
      <c r="A33" s="1276">
        <v>2011</v>
      </c>
      <c r="B33" s="1274">
        <v>28580</v>
      </c>
      <c r="C33" s="1274"/>
      <c r="D33" s="1274">
        <v>28580</v>
      </c>
      <c r="E33" s="1274"/>
      <c r="F33" s="1274">
        <v>89884.61</v>
      </c>
      <c r="G33" s="1274"/>
      <c r="H33" s="1274">
        <v>325841.46999999997</v>
      </c>
      <c r="I33" s="1274"/>
      <c r="J33" s="1274">
        <f t="shared" si="1"/>
        <v>-4123.4199999999983</v>
      </c>
      <c r="K33" s="1274"/>
    </row>
    <row r="34" spans="1:11" ht="15.75" x14ac:dyDescent="0.25">
      <c r="A34" s="1276">
        <v>2012</v>
      </c>
      <c r="B34" s="1274">
        <v>27564.58</v>
      </c>
      <c r="C34" s="1274"/>
      <c r="D34" s="1274">
        <v>27564.58</v>
      </c>
      <c r="E34" s="1274"/>
      <c r="F34" s="1274">
        <v>86478.78</v>
      </c>
      <c r="G34" s="1274"/>
      <c r="H34" s="1274">
        <v>353851.18</v>
      </c>
      <c r="I34" s="1274"/>
      <c r="J34" s="1274">
        <f t="shared" si="1"/>
        <v>-3405.8300000000017</v>
      </c>
      <c r="K34" s="1274"/>
    </row>
    <row r="35" spans="1:11" ht="15.75" x14ac:dyDescent="0.25">
      <c r="A35" s="1277">
        <v>2013</v>
      </c>
      <c r="B35" s="1299">
        <v>27161.599999999999</v>
      </c>
      <c r="C35" s="1279"/>
      <c r="D35" s="1279">
        <v>27021.599999999999</v>
      </c>
      <c r="E35" s="1279"/>
      <c r="F35" s="1279">
        <v>80498.95</v>
      </c>
      <c r="G35" s="1279"/>
      <c r="H35" s="1279">
        <v>261566.38</v>
      </c>
      <c r="I35" s="1279"/>
      <c r="J35" s="1279">
        <f t="shared" si="1"/>
        <v>-5979.8300000000017</v>
      </c>
      <c r="K35" s="1279"/>
    </row>
    <row r="36" spans="1:11" ht="15.75" x14ac:dyDescent="0.25">
      <c r="A36" s="1281"/>
      <c r="B36" s="1282"/>
      <c r="C36" s="1282"/>
      <c r="D36" s="1282"/>
      <c r="E36" s="1282"/>
      <c r="F36" s="1282"/>
      <c r="G36" s="1282"/>
      <c r="H36" s="1282"/>
      <c r="I36" s="1283"/>
      <c r="J36" s="1284"/>
      <c r="K36" s="1319"/>
    </row>
    <row r="37" spans="1:11" ht="15.75" x14ac:dyDescent="0.25">
      <c r="A37" s="1285" t="s">
        <v>294</v>
      </c>
      <c r="B37" s="1286"/>
      <c r="C37" s="1286"/>
      <c r="D37" s="1286"/>
      <c r="E37" s="1286"/>
      <c r="F37" s="1286"/>
      <c r="G37" s="1286"/>
      <c r="H37" s="1287"/>
      <c r="I37" s="1286"/>
      <c r="J37" s="1284"/>
      <c r="K37" s="1319"/>
    </row>
    <row r="38" spans="1:11" ht="35.25" customHeight="1" x14ac:dyDescent="0.25">
      <c r="A38" s="1544" t="s">
        <v>288</v>
      </c>
      <c r="B38" s="1544"/>
      <c r="C38" s="1544"/>
      <c r="D38" s="1544"/>
      <c r="E38" s="1544"/>
      <c r="F38" s="1544"/>
      <c r="G38" s="1544"/>
      <c r="H38" s="1544"/>
      <c r="I38" s="1544"/>
      <c r="J38" s="1544"/>
      <c r="K38" s="1544"/>
    </row>
    <row r="39" spans="1:11" ht="15.75" x14ac:dyDescent="0.25">
      <c r="A39" s="1319"/>
      <c r="B39" s="1319"/>
      <c r="C39" s="1319"/>
      <c r="D39" s="1319"/>
      <c r="E39" s="1319"/>
      <c r="F39" s="1319"/>
      <c r="G39" s="1319"/>
      <c r="H39" s="1328"/>
      <c r="I39" s="1319"/>
      <c r="J39" s="1319"/>
      <c r="K39" s="1319"/>
    </row>
  </sheetData>
  <mergeCells count="16">
    <mergeCell ref="A38:K38"/>
    <mergeCell ref="A18:K18"/>
    <mergeCell ref="A26:A27"/>
    <mergeCell ref="B26:D26"/>
    <mergeCell ref="F26:G27"/>
    <mergeCell ref="H26:I27"/>
    <mergeCell ref="J26:K27"/>
    <mergeCell ref="B27:C27"/>
    <mergeCell ref="D27:E27"/>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scale="80" orientation="landscape" r:id="rId1"/>
  <headerFooter>
    <oddFooter>&amp;R212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2"/>
  <sheetViews>
    <sheetView showGridLines="0" view="pageBreakPreview" zoomScaleNormal="100" zoomScaleSheetLayoutView="100" workbookViewId="0">
      <selection activeCell="I8" sqref="I8"/>
    </sheetView>
  </sheetViews>
  <sheetFormatPr baseColWidth="10" defaultRowHeight="15" x14ac:dyDescent="0.25"/>
  <cols>
    <col min="1" max="1" width="2.875" style="1223" customWidth="1"/>
    <col min="2" max="2" width="20.625" style="1223" customWidth="1"/>
    <col min="3" max="3" width="8.625" style="1223" customWidth="1"/>
    <col min="4" max="4" width="1.625" style="1223" customWidth="1"/>
    <col min="5" max="5" width="9.25" style="1223" customWidth="1"/>
    <col min="6" max="6" width="1.625" style="1223" customWidth="1"/>
    <col min="7" max="7" width="8.625" style="1223" customWidth="1"/>
    <col min="8" max="8" width="1.625" style="1223" customWidth="1"/>
    <col min="9" max="9" width="8.625" style="1223" customWidth="1"/>
    <col min="10" max="10" width="1.625" style="1223" customWidth="1"/>
    <col min="11" max="11" width="8.625" style="1223" customWidth="1"/>
    <col min="12" max="12" width="1.625" style="1223" customWidth="1"/>
    <col min="13" max="13" width="8.625" style="1223" customWidth="1"/>
    <col min="14" max="14" width="1.625" style="1223" customWidth="1"/>
    <col min="15" max="15" width="8.625" style="1223" customWidth="1"/>
    <col min="16" max="16" width="1.625" style="1223" customWidth="1"/>
    <col min="17" max="17" width="8.625" style="1223" customWidth="1"/>
    <col min="18" max="18" width="1.625" style="1223" customWidth="1"/>
    <col min="19" max="16384" width="11" style="1223"/>
  </cols>
  <sheetData>
    <row r="1" spans="1:18" ht="18" x14ac:dyDescent="0.25">
      <c r="A1" s="1331" t="s">
        <v>1063</v>
      </c>
      <c r="B1" s="1332"/>
      <c r="C1" s="1332"/>
      <c r="D1" s="1332"/>
      <c r="E1" s="1332"/>
      <c r="F1" s="1332"/>
      <c r="G1" s="1332"/>
      <c r="H1" s="1332"/>
      <c r="I1" s="1332"/>
      <c r="J1" s="1332"/>
      <c r="K1" s="1332"/>
      <c r="L1" s="1332"/>
      <c r="M1" s="1332"/>
      <c r="N1" s="1332"/>
      <c r="O1" s="1332"/>
      <c r="P1" s="1332"/>
      <c r="Q1" s="1332"/>
      <c r="R1" s="1333" t="s">
        <v>548</v>
      </c>
    </row>
    <row r="2" spans="1:18" ht="18" x14ac:dyDescent="0.25">
      <c r="A2" s="1265" t="s">
        <v>276</v>
      </c>
      <c r="B2" s="1332"/>
      <c r="C2" s="1332"/>
      <c r="D2" s="1332"/>
      <c r="E2" s="1332"/>
      <c r="F2" s="1332"/>
      <c r="G2" s="1332"/>
      <c r="H2" s="1332"/>
      <c r="I2" s="1332"/>
      <c r="J2" s="1332"/>
      <c r="K2" s="1332"/>
      <c r="L2" s="1332"/>
      <c r="M2" s="1332"/>
      <c r="N2" s="1332"/>
      <c r="O2" s="1332"/>
      <c r="P2" s="1332"/>
      <c r="Q2" s="1332"/>
      <c r="R2" s="1332"/>
    </row>
    <row r="3" spans="1:18" ht="18" x14ac:dyDescent="0.25">
      <c r="A3" s="1332"/>
      <c r="B3" s="1293"/>
      <c r="C3" s="1293"/>
      <c r="D3" s="1293"/>
      <c r="E3" s="1334"/>
      <c r="F3" s="1334"/>
      <c r="G3" s="1293"/>
      <c r="H3" s="1293"/>
      <c r="I3" s="1293"/>
      <c r="J3" s="1293"/>
      <c r="K3" s="1335"/>
      <c r="L3" s="1335"/>
      <c r="M3" s="1335"/>
      <c r="N3" s="1335"/>
      <c r="O3" s="1332"/>
      <c r="P3" s="1332"/>
      <c r="Q3" s="1332"/>
      <c r="R3" s="1332"/>
    </row>
    <row r="4" spans="1:18" ht="20.100000000000001" customHeight="1" x14ac:dyDescent="0.25">
      <c r="A4" s="1537" t="s">
        <v>62</v>
      </c>
      <c r="B4" s="1537"/>
      <c r="C4" s="1542" t="s">
        <v>291</v>
      </c>
      <c r="D4" s="1542"/>
      <c r="E4" s="1542"/>
      <c r="F4" s="1542"/>
      <c r="G4" s="1542"/>
      <c r="H4" s="1542"/>
      <c r="I4" s="1542"/>
      <c r="J4" s="1542"/>
      <c r="K4" s="1542"/>
      <c r="L4" s="1542"/>
      <c r="M4" s="1542"/>
      <c r="N4" s="1542"/>
      <c r="O4" s="1542"/>
      <c r="P4" s="1542"/>
      <c r="Q4" s="1542"/>
      <c r="R4" s="1336"/>
    </row>
    <row r="5" spans="1:18" ht="20.100000000000001" customHeight="1" x14ac:dyDescent="0.25">
      <c r="A5" s="1538"/>
      <c r="B5" s="1538"/>
      <c r="C5" s="1543" t="s">
        <v>1040</v>
      </c>
      <c r="D5" s="1543"/>
      <c r="E5" s="1543"/>
      <c r="F5" s="1543"/>
      <c r="G5" s="1543"/>
      <c r="H5" s="1543"/>
      <c r="I5" s="1543"/>
      <c r="J5" s="1543"/>
      <c r="K5" s="1543"/>
      <c r="L5" s="1543"/>
      <c r="M5" s="1543"/>
      <c r="N5" s="1543"/>
      <c r="O5" s="1543"/>
      <c r="P5" s="1543"/>
      <c r="Q5" s="1543"/>
      <c r="R5" s="1337"/>
    </row>
    <row r="6" spans="1:18" s="1238" customFormat="1" ht="20.100000000000001" customHeight="1" x14ac:dyDescent="0.25">
      <c r="A6" s="1539"/>
      <c r="B6" s="1539"/>
      <c r="C6" s="1338">
        <v>2006</v>
      </c>
      <c r="D6" s="1338"/>
      <c r="E6" s="1338">
        <v>2007</v>
      </c>
      <c r="F6" s="1338"/>
      <c r="G6" s="1338">
        <v>2008</v>
      </c>
      <c r="H6" s="1338"/>
      <c r="I6" s="1338">
        <v>2009</v>
      </c>
      <c r="J6" s="1338"/>
      <c r="K6" s="1338">
        <v>2010</v>
      </c>
      <c r="L6" s="1338"/>
      <c r="M6" s="1338">
        <v>2011</v>
      </c>
      <c r="N6" s="1338"/>
      <c r="O6" s="1338">
        <v>2012</v>
      </c>
      <c r="P6" s="1338"/>
      <c r="Q6" s="1338">
        <v>2013</v>
      </c>
      <c r="R6" s="1338"/>
    </row>
    <row r="7" spans="1:18" ht="20.100000000000001" customHeight="1" x14ac:dyDescent="0.25">
      <c r="A7" s="1540" t="s">
        <v>5</v>
      </c>
      <c r="B7" s="1540"/>
      <c r="C7" s="1339">
        <f>SUM(C8:C19)</f>
        <v>118804.07</v>
      </c>
      <c r="D7" s="1340"/>
      <c r="E7" s="1339">
        <f>SUM(E8:E19)</f>
        <v>113675.56</v>
      </c>
      <c r="F7" s="1340"/>
      <c r="G7" s="1339">
        <f>SUM(G8:G19)</f>
        <v>112514.09000000003</v>
      </c>
      <c r="H7" s="1340"/>
      <c r="I7" s="1339">
        <f>SUM(I8:I19)</f>
        <v>108758.48</v>
      </c>
      <c r="J7" s="1340"/>
      <c r="K7" s="1339">
        <f>SUM(K8:K19)</f>
        <v>114552.4</v>
      </c>
      <c r="L7" s="1340"/>
      <c r="M7" s="1339">
        <f>SUM(M8:M19)</f>
        <v>114265.5</v>
      </c>
      <c r="N7" s="1340"/>
      <c r="O7" s="1339">
        <f>SUM(O8:O19)</f>
        <v>111249.48999999999</v>
      </c>
      <c r="P7" s="1340"/>
      <c r="Q7" s="1339">
        <f>SUM(Q8:Q19)</f>
        <v>117272.90000000001</v>
      </c>
      <c r="R7" s="1340"/>
    </row>
    <row r="8" spans="1:18" ht="15.75" x14ac:dyDescent="0.25">
      <c r="A8" s="1305">
        <v>1</v>
      </c>
      <c r="B8" s="1341" t="s">
        <v>285</v>
      </c>
      <c r="C8" s="1342">
        <v>45005.3</v>
      </c>
      <c r="D8" s="1342"/>
      <c r="E8" s="1342">
        <v>40229.1</v>
      </c>
      <c r="F8" s="1342"/>
      <c r="G8" s="1342">
        <v>43418</v>
      </c>
      <c r="H8" s="1342"/>
      <c r="I8" s="1342">
        <v>41425.5</v>
      </c>
      <c r="J8" s="1342"/>
      <c r="K8" s="1342">
        <v>41567</v>
      </c>
      <c r="L8" s="1342"/>
      <c r="M8" s="1342">
        <v>41134</v>
      </c>
      <c r="N8" s="1342"/>
      <c r="O8" s="1342">
        <v>40478.01</v>
      </c>
      <c r="P8" s="1342"/>
      <c r="Q8" s="1342">
        <v>42020.5</v>
      </c>
      <c r="R8" s="1307"/>
    </row>
    <row r="9" spans="1:18" ht="15.75" x14ac:dyDescent="0.25">
      <c r="A9" s="1305">
        <v>2</v>
      </c>
      <c r="B9" s="1341" t="s">
        <v>287</v>
      </c>
      <c r="C9" s="1342">
        <v>28200</v>
      </c>
      <c r="D9" s="1342"/>
      <c r="E9" s="1342">
        <v>29306.5</v>
      </c>
      <c r="F9" s="1342"/>
      <c r="G9" s="1342">
        <v>28058.1</v>
      </c>
      <c r="H9" s="1342"/>
      <c r="I9" s="1342">
        <v>27386.6</v>
      </c>
      <c r="J9" s="1342"/>
      <c r="K9" s="1342">
        <v>29295.7</v>
      </c>
      <c r="L9" s="1342"/>
      <c r="M9" s="1342">
        <v>28580</v>
      </c>
      <c r="N9" s="1342"/>
      <c r="O9" s="1342">
        <v>27564.58</v>
      </c>
      <c r="P9" s="1342"/>
      <c r="Q9" s="1342">
        <v>27161.599999999999</v>
      </c>
      <c r="R9" s="1307"/>
    </row>
    <row r="10" spans="1:18" s="1231" customFormat="1" ht="15.75" x14ac:dyDescent="0.25">
      <c r="A10" s="1305">
        <v>3</v>
      </c>
      <c r="B10" s="1343" t="s">
        <v>279</v>
      </c>
      <c r="C10" s="1342">
        <v>17626.099999999999</v>
      </c>
      <c r="D10" s="1342"/>
      <c r="E10" s="1342">
        <v>18135.23</v>
      </c>
      <c r="F10" s="1342"/>
      <c r="G10" s="1342">
        <v>16744.599999999999</v>
      </c>
      <c r="H10" s="1342"/>
      <c r="I10" s="1342">
        <v>17102.2</v>
      </c>
      <c r="J10" s="1342"/>
      <c r="K10" s="1342">
        <v>17047.7</v>
      </c>
      <c r="L10" s="1342"/>
      <c r="M10" s="1342">
        <v>18471.599999999999</v>
      </c>
      <c r="N10" s="1342"/>
      <c r="O10" s="1342">
        <v>16275</v>
      </c>
      <c r="P10" s="1342"/>
      <c r="Q10" s="1342">
        <v>20484.59</v>
      </c>
      <c r="R10" s="1307"/>
    </row>
    <row r="11" spans="1:18" ht="15.75" x14ac:dyDescent="0.25">
      <c r="A11" s="1305">
        <v>4</v>
      </c>
      <c r="B11" s="1341" t="s">
        <v>295</v>
      </c>
      <c r="C11" s="1342">
        <v>6841.3</v>
      </c>
      <c r="D11" s="1342"/>
      <c r="E11" s="1342">
        <v>7126</v>
      </c>
      <c r="F11" s="1342"/>
      <c r="G11" s="1342">
        <v>5837.5</v>
      </c>
      <c r="H11" s="1342"/>
      <c r="I11" s="1342">
        <v>5529.5</v>
      </c>
      <c r="J11" s="1342"/>
      <c r="K11" s="1342">
        <v>7180</v>
      </c>
      <c r="L11" s="1342"/>
      <c r="M11" s="1342">
        <v>7204</v>
      </c>
      <c r="N11" s="1342"/>
      <c r="O11" s="1342">
        <v>7312</v>
      </c>
      <c r="P11" s="1342"/>
      <c r="Q11" s="1342">
        <v>7976.9</v>
      </c>
      <c r="R11" s="1307"/>
    </row>
    <row r="12" spans="1:18" ht="15.75" x14ac:dyDescent="0.25">
      <c r="A12" s="1305">
        <v>5</v>
      </c>
      <c r="B12" s="1343" t="s">
        <v>296</v>
      </c>
      <c r="C12" s="1342">
        <v>2514.3000000000002</v>
      </c>
      <c r="D12" s="1342"/>
      <c r="E12" s="1342">
        <v>2514.3000000000002</v>
      </c>
      <c r="F12" s="1342"/>
      <c r="G12" s="1342">
        <v>3133</v>
      </c>
      <c r="H12" s="1342"/>
      <c r="I12" s="1342">
        <v>3392</v>
      </c>
      <c r="J12" s="1342"/>
      <c r="K12" s="1342">
        <v>3348.4</v>
      </c>
      <c r="L12" s="1342"/>
      <c r="M12" s="1342">
        <v>3319.4</v>
      </c>
      <c r="N12" s="1342"/>
      <c r="O12" s="1342">
        <v>3499.4</v>
      </c>
      <c r="P12" s="1342"/>
      <c r="Q12" s="1342">
        <v>3617.4</v>
      </c>
      <c r="R12" s="1307"/>
    </row>
    <row r="13" spans="1:18" s="1231" customFormat="1" ht="15.75" x14ac:dyDescent="0.25">
      <c r="A13" s="1305">
        <v>6</v>
      </c>
      <c r="B13" s="1343" t="s">
        <v>283</v>
      </c>
      <c r="C13" s="1342">
        <v>2425</v>
      </c>
      <c r="D13" s="1342"/>
      <c r="E13" s="1342">
        <v>2530</v>
      </c>
      <c r="F13" s="1342"/>
      <c r="G13" s="1342">
        <v>2737</v>
      </c>
      <c r="H13" s="1342"/>
      <c r="I13" s="1342">
        <v>2769</v>
      </c>
      <c r="J13" s="1342"/>
      <c r="K13" s="1342">
        <v>3255</v>
      </c>
      <c r="L13" s="1342"/>
      <c r="M13" s="1342">
        <v>3257</v>
      </c>
      <c r="N13" s="1342"/>
      <c r="O13" s="1342">
        <v>3256</v>
      </c>
      <c r="P13" s="1342"/>
      <c r="Q13" s="1342">
        <v>3566</v>
      </c>
      <c r="R13" s="1307"/>
    </row>
    <row r="14" spans="1:18" ht="15.75" x14ac:dyDescent="0.25">
      <c r="A14" s="1305">
        <v>7</v>
      </c>
      <c r="B14" s="1341" t="s">
        <v>297</v>
      </c>
      <c r="C14" s="1342">
        <v>2977.1</v>
      </c>
      <c r="D14" s="1342"/>
      <c r="E14" s="1342">
        <v>2642.7</v>
      </c>
      <c r="F14" s="1342"/>
      <c r="G14" s="1342">
        <v>3037.1</v>
      </c>
      <c r="H14" s="1342"/>
      <c r="I14" s="1342">
        <v>2082.1</v>
      </c>
      <c r="J14" s="1342"/>
      <c r="K14" s="1342">
        <v>2722</v>
      </c>
      <c r="L14" s="1342"/>
      <c r="M14" s="1342">
        <v>2421</v>
      </c>
      <c r="N14" s="1342"/>
      <c r="O14" s="1342">
        <v>2631</v>
      </c>
      <c r="P14" s="1342"/>
      <c r="Q14" s="1342">
        <v>3292.6</v>
      </c>
      <c r="R14" s="1307"/>
    </row>
    <row r="15" spans="1:18" ht="15.75" x14ac:dyDescent="0.25">
      <c r="A15" s="1305">
        <v>8</v>
      </c>
      <c r="B15" s="1341" t="s">
        <v>298</v>
      </c>
      <c r="C15" s="1342">
        <v>3318.6</v>
      </c>
      <c r="D15" s="1342"/>
      <c r="E15" s="1342">
        <v>2810.5</v>
      </c>
      <c r="F15" s="1342"/>
      <c r="G15" s="1342">
        <v>2127</v>
      </c>
      <c r="H15" s="1342"/>
      <c r="I15" s="1342">
        <v>1686.7</v>
      </c>
      <c r="J15" s="1342"/>
      <c r="K15" s="1342">
        <v>2310.5</v>
      </c>
      <c r="L15" s="1342"/>
      <c r="M15" s="1342">
        <v>2219</v>
      </c>
      <c r="N15" s="1342"/>
      <c r="O15" s="1342">
        <v>2456</v>
      </c>
      <c r="P15" s="1342"/>
      <c r="Q15" s="1342">
        <v>2845.6</v>
      </c>
      <c r="R15" s="1307"/>
    </row>
    <row r="16" spans="1:18" s="1231" customFormat="1" ht="15.75" x14ac:dyDescent="0.25">
      <c r="A16" s="1305">
        <v>9</v>
      </c>
      <c r="B16" s="1341" t="s">
        <v>299</v>
      </c>
      <c r="C16" s="1342">
        <v>3133.62</v>
      </c>
      <c r="D16" s="1342"/>
      <c r="E16" s="1342">
        <v>2591.73</v>
      </c>
      <c r="F16" s="1342"/>
      <c r="G16" s="1342">
        <v>2370.89</v>
      </c>
      <c r="H16" s="1342"/>
      <c r="I16" s="1342">
        <v>2055.98</v>
      </c>
      <c r="J16" s="1342"/>
      <c r="K16" s="1342">
        <v>2162.1</v>
      </c>
      <c r="L16" s="1342"/>
      <c r="M16" s="1342">
        <v>2176</v>
      </c>
      <c r="N16" s="1342"/>
      <c r="O16" s="1342">
        <v>2256.5</v>
      </c>
      <c r="P16" s="1342"/>
      <c r="Q16" s="1342">
        <v>2248.02</v>
      </c>
      <c r="R16" s="1307"/>
    </row>
    <row r="17" spans="1:18" ht="15.75" x14ac:dyDescent="0.25">
      <c r="A17" s="1305">
        <v>10</v>
      </c>
      <c r="B17" s="1341" t="s">
        <v>300</v>
      </c>
      <c r="C17" s="1342">
        <v>2756.05</v>
      </c>
      <c r="D17" s="1342"/>
      <c r="E17" s="1342">
        <v>2807</v>
      </c>
      <c r="F17" s="1342"/>
      <c r="G17" s="1342">
        <v>1661.8</v>
      </c>
      <c r="H17" s="1342"/>
      <c r="I17" s="1342">
        <v>1832.5</v>
      </c>
      <c r="J17" s="1342"/>
      <c r="K17" s="1342">
        <v>2166.5</v>
      </c>
      <c r="L17" s="1342"/>
      <c r="M17" s="1342">
        <v>1925</v>
      </c>
      <c r="N17" s="1342"/>
      <c r="O17" s="1342">
        <v>2077.3000000000002</v>
      </c>
      <c r="P17" s="1342"/>
      <c r="Q17" s="1342">
        <v>1367.49</v>
      </c>
      <c r="R17" s="1307"/>
    </row>
    <row r="18" spans="1:18" s="1231" customFormat="1" ht="15.75" x14ac:dyDescent="0.25">
      <c r="A18" s="1305">
        <v>11</v>
      </c>
      <c r="B18" s="1343" t="s">
        <v>301</v>
      </c>
      <c r="C18" s="1342">
        <v>1944.8</v>
      </c>
      <c r="D18" s="1342"/>
      <c r="E18" s="1342">
        <v>1950.8</v>
      </c>
      <c r="F18" s="1342"/>
      <c r="G18" s="1342">
        <v>2059</v>
      </c>
      <c r="H18" s="1342"/>
      <c r="I18" s="1342">
        <v>2077</v>
      </c>
      <c r="J18" s="1342"/>
      <c r="K18" s="1342">
        <v>2061.5</v>
      </c>
      <c r="L18" s="1342"/>
      <c r="M18" s="1342">
        <v>2057.5</v>
      </c>
      <c r="N18" s="1342"/>
      <c r="O18" s="1342">
        <v>2070.5</v>
      </c>
      <c r="P18" s="1342"/>
      <c r="Q18" s="1342">
        <v>1528</v>
      </c>
      <c r="R18" s="1307"/>
    </row>
    <row r="19" spans="1:18" ht="15.75" x14ac:dyDescent="0.25">
      <c r="A19" s="1344">
        <v>12</v>
      </c>
      <c r="B19" s="1345" t="s">
        <v>302</v>
      </c>
      <c r="C19" s="1346">
        <v>2061.9</v>
      </c>
      <c r="D19" s="1346"/>
      <c r="E19" s="1346">
        <v>1031.7</v>
      </c>
      <c r="F19" s="1346"/>
      <c r="G19" s="1346">
        <v>1330.1</v>
      </c>
      <c r="H19" s="1346"/>
      <c r="I19" s="1346">
        <v>1419.4</v>
      </c>
      <c r="J19" s="1346"/>
      <c r="K19" s="1346">
        <v>1436</v>
      </c>
      <c r="L19" s="1346"/>
      <c r="M19" s="1346">
        <v>1501</v>
      </c>
      <c r="N19" s="1346"/>
      <c r="O19" s="1346">
        <v>1373.2</v>
      </c>
      <c r="P19" s="1346"/>
      <c r="Q19" s="1346">
        <v>1164.2</v>
      </c>
      <c r="R19" s="1344"/>
    </row>
    <row r="20" spans="1:18" ht="15.75" x14ac:dyDescent="0.25">
      <c r="A20" s="1347"/>
      <c r="B20" s="1348"/>
      <c r="C20" s="1349"/>
      <c r="D20" s="1349"/>
      <c r="E20" s="1347"/>
      <c r="F20" s="1347"/>
      <c r="G20" s="1347"/>
      <c r="H20" s="1347"/>
      <c r="I20" s="1347"/>
      <c r="J20" s="1347"/>
      <c r="K20" s="1347"/>
      <c r="L20" s="1347"/>
      <c r="M20" s="1347"/>
      <c r="N20" s="1347"/>
      <c r="O20" s="1347"/>
      <c r="P20" s="1347"/>
      <c r="Q20" s="1347"/>
      <c r="R20" s="1347"/>
    </row>
    <row r="21" spans="1:18" ht="34.5" customHeight="1" x14ac:dyDescent="0.25">
      <c r="A21" s="1545" t="s">
        <v>288</v>
      </c>
      <c r="B21" s="1545"/>
      <c r="C21" s="1545"/>
      <c r="D21" s="1545"/>
      <c r="E21" s="1545"/>
      <c r="F21" s="1545"/>
      <c r="G21" s="1545"/>
      <c r="H21" s="1545"/>
      <c r="I21" s="1545"/>
      <c r="J21" s="1545"/>
      <c r="K21" s="1545"/>
      <c r="L21" s="1545"/>
      <c r="M21" s="1545"/>
      <c r="N21" s="1545"/>
      <c r="O21" s="1545"/>
      <c r="P21" s="1545"/>
      <c r="Q21" s="1545"/>
      <c r="R21" s="1545"/>
    </row>
    <row r="22" spans="1:18" ht="15.75" x14ac:dyDescent="0.25">
      <c r="A22" s="1347"/>
      <c r="B22" s="1347"/>
      <c r="C22" s="1347"/>
      <c r="D22" s="1347"/>
      <c r="E22" s="1347"/>
      <c r="F22" s="1347"/>
      <c r="G22" s="1347"/>
      <c r="H22" s="1347"/>
      <c r="I22" s="1347"/>
      <c r="J22" s="1347"/>
      <c r="K22" s="1305"/>
      <c r="L22" s="1305"/>
      <c r="M22" s="1305"/>
      <c r="N22" s="1347"/>
      <c r="O22" s="1347"/>
      <c r="P22" s="1347"/>
      <c r="Q22" s="1347"/>
      <c r="R22" s="1347"/>
    </row>
  </sheetData>
  <mergeCells count="5">
    <mergeCell ref="A4:B6"/>
    <mergeCell ref="C4:Q4"/>
    <mergeCell ref="C5:Q5"/>
    <mergeCell ref="A7:B7"/>
    <mergeCell ref="A21:R21"/>
  </mergeCells>
  <printOptions horizontalCentered="1" verticalCentered="1"/>
  <pageMargins left="0.98425196850393704" right="0.39370078740157483" top="0.39370078740157483" bottom="0.39370078740157483" header="0" footer="0.19685039370078741"/>
  <pageSetup orientation="landscape" r:id="rId1"/>
  <headerFooter>
    <oddFooter>&amp;L213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301"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59"/>
      <c r="J1" s="1261"/>
      <c r="K1" s="1262" t="s">
        <v>869</v>
      </c>
    </row>
    <row r="2" spans="1:11" ht="18" x14ac:dyDescent="0.25">
      <c r="A2" s="1257" t="s">
        <v>290</v>
      </c>
      <c r="B2" s="1258"/>
      <c r="C2" s="1258"/>
      <c r="D2" s="1258"/>
      <c r="E2" s="1258"/>
      <c r="F2" s="1258"/>
      <c r="G2" s="1258"/>
      <c r="H2" s="1259"/>
      <c r="I2" s="1259"/>
      <c r="J2" s="1261"/>
      <c r="K2" s="1318"/>
    </row>
    <row r="3" spans="1:11" ht="18" x14ac:dyDescent="0.25">
      <c r="A3" s="1257" t="s">
        <v>1145</v>
      </c>
      <c r="B3" s="1258"/>
      <c r="C3" s="1258"/>
      <c r="D3" s="1258"/>
      <c r="E3" s="1258"/>
      <c r="F3" s="1258"/>
      <c r="G3" s="1258"/>
      <c r="H3" s="1259"/>
      <c r="I3" s="1259"/>
      <c r="J3" s="1261"/>
      <c r="K3" s="1318"/>
    </row>
    <row r="4" spans="1:11" ht="18" x14ac:dyDescent="0.25">
      <c r="A4" s="1265" t="s">
        <v>276</v>
      </c>
      <c r="B4" s="1258"/>
      <c r="C4" s="1258"/>
      <c r="D4" s="1293"/>
      <c r="E4" s="1293"/>
      <c r="F4" s="1258"/>
      <c r="G4" s="1258"/>
      <c r="H4" s="1259"/>
      <c r="I4" s="1259"/>
      <c r="J4" s="1261"/>
      <c r="K4" s="1318"/>
    </row>
    <row r="5" spans="1:11" ht="15.75" x14ac:dyDescent="0.25">
      <c r="A5" s="1294"/>
      <c r="B5" s="1294"/>
      <c r="C5" s="1294"/>
      <c r="D5" s="1294"/>
      <c r="E5" s="1294"/>
      <c r="F5" s="1295"/>
      <c r="G5" s="1295"/>
      <c r="H5" s="1269"/>
      <c r="I5" s="1269"/>
      <c r="J5" s="1270"/>
      <c r="K5" s="1319"/>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45005.3</v>
      </c>
      <c r="C8" s="1342"/>
      <c r="D8" s="1342">
        <v>44996.3</v>
      </c>
      <c r="E8" s="1342"/>
      <c r="F8" s="1342">
        <v>232451.20000000001</v>
      </c>
      <c r="G8" s="1342"/>
      <c r="H8" s="1342">
        <v>370859.58</v>
      </c>
      <c r="I8" s="1342"/>
      <c r="J8" s="1342" t="s">
        <v>293</v>
      </c>
      <c r="K8" s="1319"/>
    </row>
    <row r="9" spans="1:11" ht="15.75" x14ac:dyDescent="0.25">
      <c r="A9" s="1276">
        <v>2007</v>
      </c>
      <c r="B9" s="1342">
        <v>40229.1</v>
      </c>
      <c r="C9" s="1342"/>
      <c r="D9" s="1342">
        <v>40229.1</v>
      </c>
      <c r="E9" s="1342"/>
      <c r="F9" s="1342">
        <v>192642.9</v>
      </c>
      <c r="G9" s="1342"/>
      <c r="H9" s="1342">
        <v>382251.14</v>
      </c>
      <c r="I9" s="1342"/>
      <c r="J9" s="1342">
        <f t="shared" ref="J9:J15" si="0">B9-B8</f>
        <v>-4776.2000000000044</v>
      </c>
      <c r="K9" s="1319"/>
    </row>
    <row r="10" spans="1:11" ht="15.75" x14ac:dyDescent="0.25">
      <c r="A10" s="1276">
        <v>2008</v>
      </c>
      <c r="B10" s="1342">
        <v>43418</v>
      </c>
      <c r="C10" s="1342"/>
      <c r="D10" s="1342">
        <v>43418</v>
      </c>
      <c r="E10" s="1342"/>
      <c r="F10" s="1342">
        <v>215110.78</v>
      </c>
      <c r="G10" s="1342"/>
      <c r="H10" s="1342">
        <v>531585.73</v>
      </c>
      <c r="I10" s="1342"/>
      <c r="J10" s="1342">
        <f t="shared" si="0"/>
        <v>3188.9000000000015</v>
      </c>
      <c r="K10" s="1319"/>
    </row>
    <row r="11" spans="1:11" ht="15.75" x14ac:dyDescent="0.25">
      <c r="A11" s="1276">
        <v>2009</v>
      </c>
      <c r="B11" s="1342">
        <v>41425.5</v>
      </c>
      <c r="C11" s="1342"/>
      <c r="D11" s="1342">
        <v>41425.5</v>
      </c>
      <c r="E11" s="1342"/>
      <c r="F11" s="1342">
        <v>179711.5</v>
      </c>
      <c r="G11" s="1342"/>
      <c r="H11" s="1342">
        <v>413525.57</v>
      </c>
      <c r="I11" s="1342"/>
      <c r="J11" s="1342">
        <f t="shared" si="0"/>
        <v>-1992.5</v>
      </c>
      <c r="K11" s="1319"/>
    </row>
    <row r="12" spans="1:11" ht="15.75" x14ac:dyDescent="0.25">
      <c r="A12" s="1276">
        <v>2010</v>
      </c>
      <c r="B12" s="1342">
        <v>41567</v>
      </c>
      <c r="C12" s="1342"/>
      <c r="D12" s="1342">
        <v>41567</v>
      </c>
      <c r="E12" s="1342"/>
      <c r="F12" s="1342">
        <v>206882.25</v>
      </c>
      <c r="G12" s="1342"/>
      <c r="H12" s="1342">
        <v>525283.93000000005</v>
      </c>
      <c r="I12" s="1342"/>
      <c r="J12" s="1342">
        <f t="shared" si="0"/>
        <v>141.5</v>
      </c>
      <c r="K12" s="1319"/>
    </row>
    <row r="13" spans="1:11" ht="15.75" x14ac:dyDescent="0.25">
      <c r="A13" s="1276">
        <v>2011</v>
      </c>
      <c r="B13" s="1342">
        <v>41134</v>
      </c>
      <c r="C13" s="1342"/>
      <c r="D13" s="1342">
        <v>41134</v>
      </c>
      <c r="E13" s="1342"/>
      <c r="F13" s="1342">
        <v>180035.35</v>
      </c>
      <c r="G13" s="1342"/>
      <c r="H13" s="1342">
        <v>460730.8</v>
      </c>
      <c r="I13" s="1342"/>
      <c r="J13" s="1342">
        <f t="shared" si="0"/>
        <v>-433</v>
      </c>
      <c r="K13" s="1319"/>
    </row>
    <row r="14" spans="1:11" ht="15.75" x14ac:dyDescent="0.25">
      <c r="A14" s="1276">
        <v>2012</v>
      </c>
      <c r="B14" s="1342">
        <v>40478.01</v>
      </c>
      <c r="C14" s="1342"/>
      <c r="D14" s="1342">
        <v>40478.01</v>
      </c>
      <c r="E14" s="1342"/>
      <c r="F14" s="1342">
        <v>175085.12</v>
      </c>
      <c r="G14" s="1342"/>
      <c r="H14" s="1342">
        <v>532193.9</v>
      </c>
      <c r="I14" s="1342"/>
      <c r="J14" s="1342">
        <f t="shared" si="0"/>
        <v>-655.98999999999796</v>
      </c>
      <c r="K14" s="1319"/>
    </row>
    <row r="15" spans="1:11" ht="15.75" x14ac:dyDescent="0.25">
      <c r="A15" s="1277">
        <v>2013</v>
      </c>
      <c r="B15" s="1346">
        <v>42020.5</v>
      </c>
      <c r="C15" s="1346"/>
      <c r="D15" s="1346">
        <v>41915.5</v>
      </c>
      <c r="E15" s="1346"/>
      <c r="F15" s="1346">
        <v>186324.35</v>
      </c>
      <c r="G15" s="1346"/>
      <c r="H15" s="1346">
        <v>458159.73</v>
      </c>
      <c r="I15" s="1346"/>
      <c r="J15" s="1346">
        <f t="shared" si="0"/>
        <v>1542.489999999998</v>
      </c>
      <c r="K15" s="1327"/>
    </row>
    <row r="16" spans="1:11" ht="15.75" x14ac:dyDescent="0.25">
      <c r="A16" s="1281"/>
      <c r="B16" s="1282"/>
      <c r="C16" s="1282"/>
      <c r="D16" s="1282"/>
      <c r="E16" s="1282"/>
      <c r="F16" s="1282"/>
      <c r="G16" s="1282"/>
      <c r="H16" s="1282"/>
      <c r="I16" s="1282"/>
      <c r="J16" s="1284"/>
      <c r="K16" s="1319"/>
    </row>
    <row r="17" spans="1:11" ht="15.75" x14ac:dyDescent="0.25">
      <c r="A17" s="1281" t="s">
        <v>294</v>
      </c>
      <c r="B17" s="1282"/>
      <c r="C17" s="1282"/>
      <c r="D17" s="1282"/>
      <c r="E17" s="1282"/>
      <c r="F17" s="1282"/>
      <c r="G17" s="1282"/>
      <c r="H17" s="1282"/>
      <c r="I17" s="1282"/>
      <c r="J17" s="1284"/>
      <c r="K17" s="1319"/>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91"/>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&amp;R214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67"/>
      <c r="C1" s="1267"/>
      <c r="D1" s="1267"/>
      <c r="E1" s="1267"/>
      <c r="F1" s="1267"/>
      <c r="G1" s="1267"/>
      <c r="H1" s="1269"/>
      <c r="I1" s="1350"/>
      <c r="J1" s="1270"/>
      <c r="K1" s="1292" t="s">
        <v>568</v>
      </c>
    </row>
    <row r="2" spans="1:11" ht="18" x14ac:dyDescent="0.25">
      <c r="A2" s="1257" t="s">
        <v>290</v>
      </c>
      <c r="B2" s="1267"/>
      <c r="C2" s="1267"/>
      <c r="D2" s="1267"/>
      <c r="E2" s="1267"/>
      <c r="F2" s="1267"/>
      <c r="G2" s="1267"/>
      <c r="H2" s="1269"/>
      <c r="I2" s="1267"/>
      <c r="J2" s="1270"/>
    </row>
    <row r="3" spans="1:11" ht="18" x14ac:dyDescent="0.25">
      <c r="A3" s="1257" t="s">
        <v>1073</v>
      </c>
      <c r="B3" s="1267"/>
      <c r="C3" s="1267"/>
      <c r="D3" s="1267"/>
      <c r="E3" s="1267"/>
      <c r="F3" s="1267"/>
      <c r="G3" s="1267"/>
      <c r="H3" s="1269"/>
      <c r="I3" s="1267"/>
      <c r="J3" s="1270"/>
    </row>
    <row r="4" spans="1:11" ht="18" x14ac:dyDescent="0.25">
      <c r="A4" s="1265" t="s">
        <v>276</v>
      </c>
      <c r="B4" s="1267"/>
      <c r="C4" s="1267"/>
      <c r="D4" s="1268"/>
      <c r="E4" s="1268"/>
      <c r="F4" s="1267"/>
      <c r="G4" s="1267"/>
      <c r="H4" s="1269"/>
      <c r="I4" s="1267"/>
      <c r="J4" s="1270"/>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51">
        <v>28200</v>
      </c>
      <c r="C8" s="1351"/>
      <c r="D8" s="1351">
        <v>27968.94</v>
      </c>
      <c r="E8" s="1351"/>
      <c r="F8" s="1351">
        <v>91499.33</v>
      </c>
      <c r="G8" s="1351"/>
      <c r="H8" s="1351">
        <v>299197.77</v>
      </c>
      <c r="I8" s="1351"/>
      <c r="J8" s="1351" t="s">
        <v>293</v>
      </c>
      <c r="K8" s="1351"/>
    </row>
    <row r="9" spans="1:11" ht="15.75" x14ac:dyDescent="0.25">
      <c r="A9" s="1276">
        <v>2007</v>
      </c>
      <c r="B9" s="1342">
        <v>29306.5</v>
      </c>
      <c r="C9" s="1342"/>
      <c r="D9" s="1342">
        <v>29267.5</v>
      </c>
      <c r="E9" s="1342"/>
      <c r="F9" s="1342">
        <v>102470.15</v>
      </c>
      <c r="G9" s="1342"/>
      <c r="H9" s="1342">
        <v>365923.77</v>
      </c>
      <c r="I9" s="1342"/>
      <c r="J9" s="1342">
        <f t="shared" ref="J9:J15" si="0">B9-B8</f>
        <v>1106.5</v>
      </c>
      <c r="K9" s="1342"/>
    </row>
    <row r="10" spans="1:11" ht="15.75" x14ac:dyDescent="0.25">
      <c r="A10" s="1276">
        <v>2008</v>
      </c>
      <c r="B10" s="1342">
        <v>28058.1</v>
      </c>
      <c r="C10" s="1342"/>
      <c r="D10" s="1342">
        <v>28044.3</v>
      </c>
      <c r="E10" s="1342"/>
      <c r="F10" s="1342">
        <v>94604.37</v>
      </c>
      <c r="G10" s="1342"/>
      <c r="H10" s="1342">
        <v>329831.52</v>
      </c>
      <c r="I10" s="1342"/>
      <c r="J10" s="1342">
        <f t="shared" si="0"/>
        <v>-1248.4000000000015</v>
      </c>
      <c r="K10" s="1342"/>
    </row>
    <row r="11" spans="1:11" ht="15.75" x14ac:dyDescent="0.25">
      <c r="A11" s="1276">
        <v>2009</v>
      </c>
      <c r="B11" s="1342">
        <v>27386.6</v>
      </c>
      <c r="C11" s="1342"/>
      <c r="D11" s="1342">
        <v>26978.6</v>
      </c>
      <c r="E11" s="1342"/>
      <c r="F11" s="1342">
        <v>85314.66</v>
      </c>
      <c r="G11" s="1342"/>
      <c r="H11" s="1342">
        <v>300104.57</v>
      </c>
      <c r="I11" s="1342"/>
      <c r="J11" s="1342">
        <f t="shared" si="0"/>
        <v>-671.5</v>
      </c>
      <c r="K11" s="1342"/>
    </row>
    <row r="12" spans="1:11" ht="15.75" x14ac:dyDescent="0.25">
      <c r="A12" s="1276">
        <v>2010</v>
      </c>
      <c r="B12" s="1342">
        <v>29295.7</v>
      </c>
      <c r="C12" s="1342"/>
      <c r="D12" s="1342">
        <v>29295.7</v>
      </c>
      <c r="E12" s="1342"/>
      <c r="F12" s="1342">
        <v>94008.03</v>
      </c>
      <c r="G12" s="1342"/>
      <c r="H12" s="1342">
        <v>365471.88</v>
      </c>
      <c r="I12" s="1342"/>
      <c r="J12" s="1342">
        <f t="shared" si="0"/>
        <v>1909.1000000000022</v>
      </c>
      <c r="K12" s="1342"/>
    </row>
    <row r="13" spans="1:11" ht="15.75" x14ac:dyDescent="0.25">
      <c r="A13" s="1276">
        <v>2011</v>
      </c>
      <c r="B13" s="1342">
        <v>28580</v>
      </c>
      <c r="C13" s="1342"/>
      <c r="D13" s="1342">
        <v>28580</v>
      </c>
      <c r="E13" s="1342"/>
      <c r="F13" s="1342">
        <v>89884.61</v>
      </c>
      <c r="G13" s="1342"/>
      <c r="H13" s="1342">
        <v>325841.46999999997</v>
      </c>
      <c r="I13" s="1342"/>
      <c r="J13" s="1342">
        <f t="shared" si="0"/>
        <v>-715.70000000000073</v>
      </c>
      <c r="K13" s="1342"/>
    </row>
    <row r="14" spans="1:11" ht="15.75" x14ac:dyDescent="0.25">
      <c r="A14" s="1276">
        <v>2012</v>
      </c>
      <c r="B14" s="1342">
        <v>27564.58</v>
      </c>
      <c r="C14" s="1342"/>
      <c r="D14" s="1342">
        <v>27564.58</v>
      </c>
      <c r="E14" s="1342"/>
      <c r="F14" s="1342">
        <v>86478.78</v>
      </c>
      <c r="G14" s="1342"/>
      <c r="H14" s="1342">
        <v>353851.18</v>
      </c>
      <c r="I14" s="1342"/>
      <c r="J14" s="1342">
        <f t="shared" si="0"/>
        <v>-1015.4199999999983</v>
      </c>
      <c r="K14" s="1342"/>
    </row>
    <row r="15" spans="1:11" ht="15.75" x14ac:dyDescent="0.25">
      <c r="A15" s="1277">
        <v>2013</v>
      </c>
      <c r="B15" s="1346">
        <v>27161.599999999999</v>
      </c>
      <c r="C15" s="1346"/>
      <c r="D15" s="1346">
        <v>27021.599999999999</v>
      </c>
      <c r="E15" s="1346"/>
      <c r="F15" s="1346">
        <v>80498.95</v>
      </c>
      <c r="G15" s="1346"/>
      <c r="H15" s="1346">
        <v>261566.38</v>
      </c>
      <c r="I15" s="1346"/>
      <c r="J15" s="1346">
        <f t="shared" si="0"/>
        <v>-402.9800000000032</v>
      </c>
      <c r="K15" s="1346"/>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2"/>
      <c r="J17" s="1284"/>
      <c r="K17" s="1319"/>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 top="0.39370078740157483" bottom="0" header="0" footer="0.19685039370078741"/>
  <pageSetup orientation="landscape" r:id="rId1"/>
  <headerFooter>
    <oddFooter>&amp;L215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92" t="s">
        <v>614</v>
      </c>
    </row>
    <row r="2" spans="1:11" ht="18" x14ac:dyDescent="0.25">
      <c r="A2" s="1257" t="s">
        <v>290</v>
      </c>
      <c r="B2" s="1258"/>
      <c r="C2" s="1258"/>
      <c r="D2" s="1258"/>
      <c r="E2" s="1258"/>
      <c r="F2" s="1258"/>
      <c r="G2" s="1258"/>
      <c r="H2" s="1259"/>
      <c r="I2" s="1258"/>
      <c r="J2" s="1261"/>
    </row>
    <row r="3" spans="1:11" ht="18" x14ac:dyDescent="0.25">
      <c r="A3" s="1257" t="s">
        <v>1146</v>
      </c>
      <c r="B3" s="1258"/>
      <c r="C3" s="1258"/>
      <c r="D3" s="1258"/>
      <c r="E3" s="1258"/>
      <c r="F3" s="1258"/>
      <c r="G3" s="1258"/>
      <c r="H3" s="1259"/>
      <c r="I3" s="1258"/>
      <c r="J3" s="1261"/>
    </row>
    <row r="4" spans="1:11" ht="18" x14ac:dyDescent="0.25">
      <c r="A4" s="1265"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17626.099999999999</v>
      </c>
      <c r="C8" s="1342"/>
      <c r="D8" s="1342">
        <v>15681.7</v>
      </c>
      <c r="E8" s="1342"/>
      <c r="F8" s="1342">
        <v>2014014.5</v>
      </c>
      <c r="G8" s="1342"/>
      <c r="H8" s="1342">
        <v>761641.49</v>
      </c>
      <c r="I8" s="1342"/>
      <c r="J8" s="1351" t="s">
        <v>293</v>
      </c>
    </row>
    <row r="9" spans="1:11" ht="15.75" x14ac:dyDescent="0.25">
      <c r="A9" s="1276">
        <v>2007</v>
      </c>
      <c r="B9" s="1342">
        <v>18135.23</v>
      </c>
      <c r="C9" s="1342"/>
      <c r="D9" s="1342">
        <v>16453</v>
      </c>
      <c r="E9" s="1342"/>
      <c r="F9" s="1342">
        <v>2004745</v>
      </c>
      <c r="G9" s="1342"/>
      <c r="H9" s="1342">
        <v>922895.67</v>
      </c>
      <c r="I9" s="1342"/>
      <c r="J9" s="1342">
        <f t="shared" ref="J9:J15" si="0">B9-B8</f>
        <v>509.13000000000102</v>
      </c>
    </row>
    <row r="10" spans="1:11" ht="15.75" x14ac:dyDescent="0.25">
      <c r="A10" s="1276">
        <v>2008</v>
      </c>
      <c r="B10" s="1342">
        <v>16744.599999999999</v>
      </c>
      <c r="C10" s="1342"/>
      <c r="D10" s="1342">
        <v>14473.6</v>
      </c>
      <c r="E10" s="1342"/>
      <c r="F10" s="1342">
        <v>1670411.4</v>
      </c>
      <c r="G10" s="1342"/>
      <c r="H10" s="1342">
        <v>743622.16</v>
      </c>
      <c r="I10" s="1342"/>
      <c r="J10" s="1342">
        <f>B10-B9</f>
        <v>-1390.630000000001</v>
      </c>
    </row>
    <row r="11" spans="1:11" ht="15.75" x14ac:dyDescent="0.25">
      <c r="A11" s="1276">
        <v>2009</v>
      </c>
      <c r="B11" s="1342">
        <v>17102.2</v>
      </c>
      <c r="C11" s="1342"/>
      <c r="D11" s="1342">
        <v>15261.7</v>
      </c>
      <c r="E11" s="1342"/>
      <c r="F11" s="1342">
        <v>1830360.6</v>
      </c>
      <c r="G11" s="1342"/>
      <c r="H11" s="1342">
        <v>753536</v>
      </c>
      <c r="I11" s="1342"/>
      <c r="J11" s="1342">
        <f t="shared" si="0"/>
        <v>357.60000000000218</v>
      </c>
    </row>
    <row r="12" spans="1:11" ht="15.75" x14ac:dyDescent="0.25">
      <c r="A12" s="1276">
        <v>2010</v>
      </c>
      <c r="B12" s="1342">
        <v>17047.7</v>
      </c>
      <c r="C12" s="1342"/>
      <c r="D12" s="1342">
        <v>15628.6</v>
      </c>
      <c r="E12" s="1342"/>
      <c r="F12" s="1342">
        <v>1862102.25</v>
      </c>
      <c r="G12" s="1342"/>
      <c r="H12" s="1342">
        <v>1395662.19</v>
      </c>
      <c r="I12" s="1342"/>
      <c r="J12" s="1342">
        <f t="shared" si="0"/>
        <v>-54.5</v>
      </c>
    </row>
    <row r="13" spans="1:11" ht="15.75" x14ac:dyDescent="0.25">
      <c r="A13" s="1276">
        <v>2011</v>
      </c>
      <c r="B13" s="1342">
        <v>18471.599999999999</v>
      </c>
      <c r="C13" s="1342"/>
      <c r="D13" s="1342">
        <v>16726</v>
      </c>
      <c r="E13" s="1342"/>
      <c r="F13" s="1342">
        <v>1959194.6</v>
      </c>
      <c r="G13" s="1342"/>
      <c r="H13" s="1342">
        <v>1273466.49</v>
      </c>
      <c r="I13" s="1342"/>
      <c r="J13" s="1342">
        <f t="shared" si="0"/>
        <v>1423.8999999999978</v>
      </c>
    </row>
    <row r="14" spans="1:11" ht="15.75" x14ac:dyDescent="0.25">
      <c r="A14" s="1276">
        <v>2012</v>
      </c>
      <c r="B14" s="1342">
        <v>16275</v>
      </c>
      <c r="C14" s="1342"/>
      <c r="D14" s="1342">
        <v>16275</v>
      </c>
      <c r="E14" s="1342"/>
      <c r="F14" s="1342">
        <v>1927702.5</v>
      </c>
      <c r="G14" s="1342"/>
      <c r="H14" s="1342">
        <v>1539042.8</v>
      </c>
      <c r="I14" s="1342"/>
      <c r="J14" s="1342">
        <f t="shared" si="0"/>
        <v>-2196.5999999999985</v>
      </c>
      <c r="K14" s="1352"/>
    </row>
    <row r="15" spans="1:11" s="1275" customFormat="1" ht="15.75" x14ac:dyDescent="0.25">
      <c r="A15" s="1277">
        <v>2013</v>
      </c>
      <c r="B15" s="1346">
        <v>20484.59</v>
      </c>
      <c r="C15" s="1346"/>
      <c r="D15" s="1346">
        <v>17628.29</v>
      </c>
      <c r="E15" s="1346"/>
      <c r="F15" s="1346">
        <v>2091418.5</v>
      </c>
      <c r="G15" s="1346"/>
      <c r="H15" s="1346">
        <v>1224893.81</v>
      </c>
      <c r="I15" s="1346"/>
      <c r="J15" s="1346">
        <f t="shared" si="0"/>
        <v>4209.59</v>
      </c>
      <c r="K15" s="1280"/>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2"/>
      <c r="J17" s="1284"/>
      <c r="K17" s="1319"/>
    </row>
    <row r="18" spans="1:11" ht="30.75" customHeight="1" x14ac:dyDescent="0.25">
      <c r="A18" s="1544" t="s">
        <v>288</v>
      </c>
      <c r="B18" s="1544"/>
      <c r="C18" s="1544"/>
      <c r="D18" s="1544"/>
      <c r="E18" s="1544"/>
      <c r="F18" s="1544"/>
      <c r="G18" s="1544"/>
      <c r="H18" s="1544"/>
      <c r="I18" s="1544"/>
      <c r="J18" s="1270"/>
    </row>
    <row r="19" spans="1:11" x14ac:dyDescent="0.25">
      <c r="A19" s="1275"/>
      <c r="B19" s="1275"/>
      <c r="C19" s="1275"/>
      <c r="D19" s="1290"/>
      <c r="E19" s="1290"/>
      <c r="F19" s="1275"/>
      <c r="G19" s="1275"/>
      <c r="H19" s="1291"/>
      <c r="I19" s="1275"/>
      <c r="J19" s="1275"/>
    </row>
  </sheetData>
  <mergeCells count="8">
    <mergeCell ref="J6:K7"/>
    <mergeCell ref="B7:C7"/>
    <mergeCell ref="D7:E7"/>
    <mergeCell ref="A18:I18"/>
    <mergeCell ref="A6:A7"/>
    <mergeCell ref="B6:D6"/>
    <mergeCell ref="F6:G7"/>
    <mergeCell ref="H6:I7"/>
  </mergeCells>
  <printOptions horizontalCentered="1" verticalCentered="1"/>
  <pageMargins left="0.98425196850393704" right="0.39370078740157483" top="0.39370078740157483" bottom="0.39370078740157483" header="0" footer="0.19685039370078741"/>
  <pageSetup orientation="landscape" r:id="rId1"/>
  <headerFooter>
    <oddFooter>&amp;R216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92" t="s">
        <v>583</v>
      </c>
    </row>
    <row r="2" spans="1:11" ht="18" x14ac:dyDescent="0.25">
      <c r="A2" s="1257" t="s">
        <v>290</v>
      </c>
      <c r="B2" s="1258"/>
      <c r="C2" s="1258"/>
      <c r="D2" s="1258"/>
      <c r="E2" s="1258"/>
      <c r="F2" s="1258"/>
      <c r="G2" s="1258"/>
      <c r="H2" s="1259"/>
      <c r="I2" s="1258"/>
      <c r="J2" s="1261"/>
      <c r="K2" s="1318"/>
    </row>
    <row r="3" spans="1:11" ht="18" x14ac:dyDescent="0.25">
      <c r="A3" s="1257" t="s">
        <v>1147</v>
      </c>
      <c r="B3" s="1258"/>
      <c r="C3" s="1258"/>
      <c r="D3" s="1258"/>
      <c r="E3" s="1258"/>
      <c r="F3" s="1258"/>
      <c r="G3" s="1258"/>
      <c r="H3" s="1259"/>
      <c r="I3" s="1258"/>
      <c r="J3" s="1261"/>
      <c r="K3" s="1318"/>
    </row>
    <row r="4" spans="1:11" ht="18" x14ac:dyDescent="0.25">
      <c r="A4" s="1265" t="s">
        <v>276</v>
      </c>
      <c r="B4" s="1258"/>
      <c r="C4" s="1258"/>
      <c r="D4" s="1293"/>
      <c r="E4" s="1293"/>
      <c r="F4" s="1258"/>
      <c r="G4" s="1258"/>
      <c r="H4" s="1259"/>
      <c r="I4" s="1258"/>
      <c r="J4" s="1261"/>
      <c r="K4" s="1318"/>
    </row>
    <row r="5" spans="1:11" ht="18" x14ac:dyDescent="0.25">
      <c r="A5" s="1329"/>
      <c r="B5" s="1329"/>
      <c r="C5" s="1329"/>
      <c r="D5" s="1329"/>
      <c r="E5" s="1329"/>
      <c r="F5" s="1330"/>
      <c r="G5" s="1330"/>
      <c r="H5" s="1259"/>
      <c r="I5" s="1329"/>
      <c r="J5" s="1261"/>
      <c r="K5" s="1318"/>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6841.3</v>
      </c>
      <c r="C8" s="1342"/>
      <c r="D8" s="1342">
        <v>6841.3</v>
      </c>
      <c r="E8" s="1342"/>
      <c r="F8" s="1342">
        <v>80870.399999999994</v>
      </c>
      <c r="G8" s="1342"/>
      <c r="H8" s="1342">
        <v>178364.12</v>
      </c>
      <c r="I8" s="1342"/>
      <c r="J8" s="1351" t="s">
        <v>293</v>
      </c>
      <c r="K8" s="1342"/>
    </row>
    <row r="9" spans="1:11" ht="15.75" x14ac:dyDescent="0.25">
      <c r="A9" s="1276">
        <v>2007</v>
      </c>
      <c r="B9" s="1342">
        <v>7126</v>
      </c>
      <c r="C9" s="1342"/>
      <c r="D9" s="1342">
        <v>7126</v>
      </c>
      <c r="E9" s="1342"/>
      <c r="F9" s="1342">
        <v>87744</v>
      </c>
      <c r="G9" s="1342"/>
      <c r="H9" s="1342">
        <v>142699</v>
      </c>
      <c r="I9" s="1342"/>
      <c r="J9" s="1342">
        <f>B9-B8</f>
        <v>284.69999999999982</v>
      </c>
      <c r="K9" s="1342"/>
    </row>
    <row r="10" spans="1:11" ht="15.75" x14ac:dyDescent="0.25">
      <c r="A10" s="1276">
        <v>2008</v>
      </c>
      <c r="B10" s="1342">
        <v>5837.5</v>
      </c>
      <c r="C10" s="1342"/>
      <c r="D10" s="1342">
        <v>5837.5</v>
      </c>
      <c r="E10" s="1342"/>
      <c r="F10" s="1342">
        <v>68029</v>
      </c>
      <c r="G10" s="1342"/>
      <c r="H10" s="1342">
        <v>140445.14000000001</v>
      </c>
      <c r="I10" s="1342"/>
      <c r="J10" s="1342">
        <f t="shared" ref="J10:J15" si="0">B10-B9</f>
        <v>-1288.5</v>
      </c>
      <c r="K10" s="1342"/>
    </row>
    <row r="11" spans="1:11" ht="15.75" x14ac:dyDescent="0.25">
      <c r="A11" s="1276">
        <v>2009</v>
      </c>
      <c r="B11" s="1342">
        <v>5529.5</v>
      </c>
      <c r="C11" s="1342"/>
      <c r="D11" s="1342">
        <v>5529.5</v>
      </c>
      <c r="E11" s="1342"/>
      <c r="F11" s="1342">
        <v>64986</v>
      </c>
      <c r="G11" s="1342"/>
      <c r="H11" s="1342">
        <v>155778.54</v>
      </c>
      <c r="I11" s="1342"/>
      <c r="J11" s="1342">
        <f t="shared" si="0"/>
        <v>-308</v>
      </c>
      <c r="K11" s="1342"/>
    </row>
    <row r="12" spans="1:11" ht="15.75" x14ac:dyDescent="0.25">
      <c r="A12" s="1276">
        <v>2010</v>
      </c>
      <c r="B12" s="1342">
        <v>7180</v>
      </c>
      <c r="C12" s="1342"/>
      <c r="D12" s="1342">
        <v>7180</v>
      </c>
      <c r="E12" s="1342"/>
      <c r="F12" s="1342">
        <v>83032.38</v>
      </c>
      <c r="G12" s="1342"/>
      <c r="H12" s="1342">
        <v>217343.48</v>
      </c>
      <c r="I12" s="1342"/>
      <c r="J12" s="1342">
        <f t="shared" si="0"/>
        <v>1650.5</v>
      </c>
      <c r="K12" s="1342"/>
    </row>
    <row r="13" spans="1:11" ht="15.75" x14ac:dyDescent="0.25">
      <c r="A13" s="1276">
        <v>2011</v>
      </c>
      <c r="B13" s="1342">
        <v>7204</v>
      </c>
      <c r="C13" s="1342"/>
      <c r="D13" s="1342">
        <v>7204</v>
      </c>
      <c r="E13" s="1342"/>
      <c r="F13" s="1342">
        <v>85630</v>
      </c>
      <c r="G13" s="1342"/>
      <c r="H13" s="1342">
        <v>265271.77</v>
      </c>
      <c r="I13" s="1342"/>
      <c r="J13" s="1342">
        <f t="shared" si="0"/>
        <v>24</v>
      </c>
      <c r="K13" s="1342"/>
    </row>
    <row r="14" spans="1:11" ht="15.75" x14ac:dyDescent="0.25">
      <c r="A14" s="1276">
        <v>2012</v>
      </c>
      <c r="B14" s="1342">
        <v>7312</v>
      </c>
      <c r="C14" s="1342"/>
      <c r="D14" s="1342">
        <v>7312</v>
      </c>
      <c r="E14" s="1342"/>
      <c r="F14" s="1342">
        <v>75824.600000000006</v>
      </c>
      <c r="G14" s="1342"/>
      <c r="H14" s="1342">
        <v>176155.67</v>
      </c>
      <c r="I14" s="1342"/>
      <c r="J14" s="1342">
        <f t="shared" si="0"/>
        <v>108</v>
      </c>
      <c r="K14" s="1342"/>
    </row>
    <row r="15" spans="1:11" ht="15.75" x14ac:dyDescent="0.25">
      <c r="A15" s="1277">
        <v>2013</v>
      </c>
      <c r="B15" s="1353">
        <v>7976.9</v>
      </c>
      <c r="C15" s="1346"/>
      <c r="D15" s="1346">
        <v>7976.9</v>
      </c>
      <c r="E15" s="1346"/>
      <c r="F15" s="1346">
        <v>92325.41</v>
      </c>
      <c r="G15" s="1346"/>
      <c r="H15" s="1346">
        <v>253601.3</v>
      </c>
      <c r="I15" s="1346"/>
      <c r="J15" s="1346">
        <f t="shared" si="0"/>
        <v>664.89999999999964</v>
      </c>
      <c r="K15" s="1346"/>
    </row>
    <row r="16" spans="1:11" ht="15.75" x14ac:dyDescent="0.25">
      <c r="A16" s="1281"/>
      <c r="B16" s="1282"/>
      <c r="C16" s="1282"/>
      <c r="D16" s="1282"/>
      <c r="E16" s="1282"/>
      <c r="F16" s="1282"/>
      <c r="G16" s="1282"/>
      <c r="H16" s="1282"/>
      <c r="I16" s="1283"/>
      <c r="J16" s="1284"/>
      <c r="K16" s="1319"/>
    </row>
    <row r="17" spans="1:11" ht="15.75" x14ac:dyDescent="0.25">
      <c r="A17" s="1281" t="s">
        <v>294</v>
      </c>
      <c r="B17" s="1282"/>
      <c r="C17" s="1282"/>
      <c r="D17" s="1282"/>
      <c r="E17" s="1282"/>
      <c r="F17" s="1282"/>
      <c r="G17" s="1282"/>
      <c r="H17" s="1282"/>
      <c r="I17" s="1282"/>
      <c r="J17" s="1284"/>
      <c r="K17" s="1319"/>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&amp;L217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2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302"/>
      <c r="K1" s="1262" t="s">
        <v>620</v>
      </c>
    </row>
    <row r="2" spans="1:11" ht="18" x14ac:dyDescent="0.25">
      <c r="A2" s="1257" t="s">
        <v>290</v>
      </c>
      <c r="B2" s="1258"/>
      <c r="C2" s="1258"/>
      <c r="D2" s="1258"/>
      <c r="E2" s="1258"/>
      <c r="F2" s="1258"/>
      <c r="G2" s="1258"/>
      <c r="H2" s="1259"/>
      <c r="I2" s="1258"/>
      <c r="J2" s="1302"/>
      <c r="K2" s="1318"/>
    </row>
    <row r="3" spans="1:11" ht="18" x14ac:dyDescent="0.25">
      <c r="A3" s="1257" t="s">
        <v>1148</v>
      </c>
      <c r="B3" s="1258"/>
      <c r="C3" s="1258"/>
      <c r="D3" s="1258"/>
      <c r="E3" s="1258"/>
      <c r="F3" s="1258"/>
      <c r="G3" s="1258"/>
      <c r="H3" s="1259"/>
      <c r="I3" s="1258"/>
      <c r="J3" s="1302"/>
      <c r="K3" s="1318"/>
    </row>
    <row r="4" spans="1:11" ht="18" x14ac:dyDescent="0.25">
      <c r="A4" s="1265" t="s">
        <v>276</v>
      </c>
      <c r="B4" s="1258"/>
      <c r="C4" s="1258"/>
      <c r="D4" s="1293"/>
      <c r="E4" s="1293"/>
      <c r="F4" s="1258"/>
      <c r="G4" s="1258"/>
      <c r="H4" s="1259"/>
      <c r="I4" s="1258"/>
      <c r="J4" s="1302"/>
      <c r="K4" s="1318"/>
    </row>
    <row r="5" spans="1:11" ht="15.75" x14ac:dyDescent="0.25">
      <c r="A5" s="1354"/>
      <c r="B5" s="1354"/>
      <c r="C5" s="1354"/>
      <c r="D5" s="1354"/>
      <c r="E5" s="1354"/>
      <c r="F5" s="1355"/>
      <c r="G5" s="1355"/>
      <c r="H5" s="1356"/>
      <c r="I5" s="1354"/>
      <c r="J5" s="1231"/>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6">
        <v>2006</v>
      </c>
      <c r="B8" s="1342">
        <v>2514.3000000000002</v>
      </c>
      <c r="C8" s="1342"/>
      <c r="D8" s="1342">
        <v>2514.3000000000002</v>
      </c>
      <c r="E8" s="1342"/>
      <c r="F8" s="1342">
        <v>26089.1</v>
      </c>
      <c r="G8" s="1342"/>
      <c r="H8" s="1342">
        <v>216840.18</v>
      </c>
      <c r="I8" s="1342"/>
      <c r="J8" s="1351" t="s">
        <v>293</v>
      </c>
      <c r="K8" s="1319"/>
    </row>
    <row r="9" spans="1:11" ht="15.75" x14ac:dyDescent="0.25">
      <c r="A9" s="1276">
        <v>2007</v>
      </c>
      <c r="B9" s="1342">
        <v>2514.3000000000002</v>
      </c>
      <c r="C9" s="1342"/>
      <c r="D9" s="1342">
        <v>2514.3000000000002</v>
      </c>
      <c r="E9" s="1342"/>
      <c r="F9" s="1342">
        <v>25389.599999999999</v>
      </c>
      <c r="G9" s="1342"/>
      <c r="H9" s="1342">
        <v>277282.40000000002</v>
      </c>
      <c r="I9" s="1342"/>
      <c r="J9" s="1342">
        <f>B9-B8</f>
        <v>0</v>
      </c>
      <c r="K9" s="1319"/>
    </row>
    <row r="10" spans="1:11" ht="15.75" x14ac:dyDescent="0.25">
      <c r="A10" s="1276">
        <v>2008</v>
      </c>
      <c r="B10" s="1342">
        <v>3133</v>
      </c>
      <c r="C10" s="1342"/>
      <c r="D10" s="1342">
        <v>3133</v>
      </c>
      <c r="E10" s="1342"/>
      <c r="F10" s="1342">
        <v>25372</v>
      </c>
      <c r="G10" s="1342"/>
      <c r="H10" s="1342">
        <v>258445.6</v>
      </c>
      <c r="I10" s="1342"/>
      <c r="J10" s="1342">
        <f t="shared" ref="J10:J15" si="0">B10-B9</f>
        <v>618.69999999999982</v>
      </c>
      <c r="K10" s="1319"/>
    </row>
    <row r="11" spans="1:11" ht="15.75" x14ac:dyDescent="0.25">
      <c r="A11" s="1276">
        <v>2009</v>
      </c>
      <c r="B11" s="1342">
        <v>3392</v>
      </c>
      <c r="C11" s="1342"/>
      <c r="D11" s="1342">
        <v>3254</v>
      </c>
      <c r="E11" s="1342"/>
      <c r="F11" s="1342">
        <v>31442</v>
      </c>
      <c r="G11" s="1342"/>
      <c r="H11" s="1342">
        <v>278853</v>
      </c>
      <c r="I11" s="1342"/>
      <c r="J11" s="1342">
        <f t="shared" si="0"/>
        <v>259</v>
      </c>
      <c r="K11" s="1319"/>
    </row>
    <row r="12" spans="1:11" ht="15.75" x14ac:dyDescent="0.25">
      <c r="A12" s="1276">
        <v>2010</v>
      </c>
      <c r="B12" s="1342">
        <v>3348.4</v>
      </c>
      <c r="C12" s="1342"/>
      <c r="D12" s="1342">
        <v>2999.4</v>
      </c>
      <c r="E12" s="1342"/>
      <c r="F12" s="1342">
        <v>26859.69</v>
      </c>
      <c r="G12" s="1342"/>
      <c r="H12" s="1342">
        <v>307572.74</v>
      </c>
      <c r="I12" s="1342"/>
      <c r="J12" s="1342">
        <f t="shared" si="0"/>
        <v>-43.599999999999909</v>
      </c>
      <c r="K12" s="1319"/>
    </row>
    <row r="13" spans="1:11" ht="15.75" x14ac:dyDescent="0.25">
      <c r="A13" s="1276">
        <v>2011</v>
      </c>
      <c r="B13" s="1342">
        <v>3319.4</v>
      </c>
      <c r="C13" s="1342"/>
      <c r="D13" s="1342">
        <v>3034.4</v>
      </c>
      <c r="E13" s="1342"/>
      <c r="F13" s="1342">
        <v>27715.53</v>
      </c>
      <c r="G13" s="1342"/>
      <c r="H13" s="1342">
        <v>294895.78000000003</v>
      </c>
      <c r="I13" s="1342"/>
      <c r="J13" s="1342">
        <f t="shared" si="0"/>
        <v>-29</v>
      </c>
      <c r="K13" s="1319"/>
    </row>
    <row r="14" spans="1:11" ht="15.75" x14ac:dyDescent="0.25">
      <c r="A14" s="1276">
        <v>2012</v>
      </c>
      <c r="B14" s="1342">
        <v>3499.4</v>
      </c>
      <c r="C14" s="1342"/>
      <c r="D14" s="1342">
        <v>3489.4</v>
      </c>
      <c r="E14" s="1342"/>
      <c r="F14" s="1342">
        <v>35541.699999999997</v>
      </c>
      <c r="G14" s="1342"/>
      <c r="H14" s="1342">
        <v>275971.7</v>
      </c>
      <c r="I14" s="1342"/>
      <c r="J14" s="1342">
        <f t="shared" si="0"/>
        <v>180</v>
      </c>
      <c r="K14" s="1319"/>
    </row>
    <row r="15" spans="1:11" ht="15.75" x14ac:dyDescent="0.25">
      <c r="A15" s="1277">
        <v>2013</v>
      </c>
      <c r="B15" s="1346">
        <v>3617.4</v>
      </c>
      <c r="C15" s="1346"/>
      <c r="D15" s="1346">
        <v>3389.4</v>
      </c>
      <c r="E15" s="1346"/>
      <c r="F15" s="1346">
        <v>27485.98</v>
      </c>
      <c r="G15" s="1346"/>
      <c r="H15" s="1346">
        <v>234275.09</v>
      </c>
      <c r="I15" s="1346"/>
      <c r="J15" s="1346">
        <f t="shared" si="0"/>
        <v>118</v>
      </c>
      <c r="K15" s="1327"/>
    </row>
    <row r="16" spans="1:11" ht="15.75" x14ac:dyDescent="0.25">
      <c r="A16" s="1281"/>
      <c r="B16" s="1282"/>
      <c r="C16" s="1282"/>
      <c r="D16" s="1282"/>
      <c r="E16" s="1282"/>
      <c r="F16" s="1282"/>
      <c r="G16" s="1282"/>
      <c r="H16" s="1282"/>
      <c r="I16" s="1283"/>
      <c r="J16" s="1307"/>
      <c r="K16" s="1319"/>
    </row>
    <row r="17" spans="1:11" ht="15.75" x14ac:dyDescent="0.25">
      <c r="A17" s="1281" t="s">
        <v>294</v>
      </c>
      <c r="B17" s="1282"/>
      <c r="C17" s="1282"/>
      <c r="D17" s="1282"/>
      <c r="E17" s="1282"/>
      <c r="F17" s="1282"/>
      <c r="G17" s="1282"/>
      <c r="H17" s="1282"/>
      <c r="I17" s="1282"/>
      <c r="J17" s="1284"/>
      <c r="K17" s="1319"/>
    </row>
    <row r="18" spans="1:11" ht="34.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31"/>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&amp;R218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635</v>
      </c>
    </row>
    <row r="2" spans="1:11" ht="18" x14ac:dyDescent="0.25">
      <c r="A2" s="1257" t="s">
        <v>290</v>
      </c>
      <c r="B2" s="1258"/>
      <c r="C2" s="1258"/>
      <c r="D2" s="1258"/>
      <c r="E2" s="1258"/>
      <c r="F2" s="1258"/>
      <c r="G2" s="1258"/>
      <c r="H2" s="1259"/>
      <c r="I2" s="1258"/>
      <c r="J2" s="1261"/>
    </row>
    <row r="3" spans="1:11" ht="18" x14ac:dyDescent="0.25">
      <c r="A3" s="1257" t="s">
        <v>1149</v>
      </c>
      <c r="B3" s="1258"/>
      <c r="C3" s="1258"/>
      <c r="D3" s="1258"/>
      <c r="E3" s="1258"/>
      <c r="F3" s="1258"/>
      <c r="G3" s="1258"/>
      <c r="H3" s="1259"/>
      <c r="I3" s="1258"/>
      <c r="J3" s="1261"/>
    </row>
    <row r="4" spans="1:11" ht="18" x14ac:dyDescent="0.25">
      <c r="A4" s="1265" t="s">
        <v>276</v>
      </c>
      <c r="B4" s="1258"/>
      <c r="C4" s="1258"/>
      <c r="D4" s="1293"/>
      <c r="E4" s="1293"/>
      <c r="F4" s="1258"/>
      <c r="G4" s="1258"/>
      <c r="H4" s="1259"/>
      <c r="I4" s="1258"/>
      <c r="J4" s="1261"/>
    </row>
    <row r="5" spans="1:11" ht="18" x14ac:dyDescent="0.25">
      <c r="A5" s="1329"/>
      <c r="B5" s="1329"/>
      <c r="C5" s="1329"/>
      <c r="D5" s="1329"/>
      <c r="E5" s="1329"/>
      <c r="F5" s="1330"/>
      <c r="G5" s="1330"/>
      <c r="H5" s="1259"/>
      <c r="I5" s="1329"/>
      <c r="J5" s="1261"/>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2425</v>
      </c>
      <c r="C8" s="1342"/>
      <c r="D8" s="1342">
        <v>2425</v>
      </c>
      <c r="E8" s="1342"/>
      <c r="F8" s="1342">
        <v>237531</v>
      </c>
      <c r="G8" s="1342"/>
      <c r="H8" s="1342">
        <v>261284.1</v>
      </c>
      <c r="I8" s="1342"/>
      <c r="J8" s="1351" t="s">
        <v>293</v>
      </c>
      <c r="K8" s="1342"/>
    </row>
    <row r="9" spans="1:11" ht="15.75" x14ac:dyDescent="0.25">
      <c r="A9" s="1276">
        <v>2007</v>
      </c>
      <c r="B9" s="1342">
        <v>2530</v>
      </c>
      <c r="C9" s="1342"/>
      <c r="D9" s="1342">
        <v>2505</v>
      </c>
      <c r="E9" s="1342"/>
      <c r="F9" s="1342">
        <v>273537</v>
      </c>
      <c r="G9" s="1342"/>
      <c r="H9" s="1342">
        <v>328045.75</v>
      </c>
      <c r="I9" s="1342"/>
      <c r="J9" s="1342">
        <f t="shared" ref="J9:J15" si="0">B9-B8</f>
        <v>105</v>
      </c>
      <c r="K9" s="1342"/>
    </row>
    <row r="10" spans="1:11" ht="15.75" x14ac:dyDescent="0.25">
      <c r="A10" s="1276">
        <v>2008</v>
      </c>
      <c r="B10" s="1342">
        <v>2737</v>
      </c>
      <c r="C10" s="1342"/>
      <c r="D10" s="1342">
        <v>2737</v>
      </c>
      <c r="E10" s="1342"/>
      <c r="F10" s="1342">
        <v>273138</v>
      </c>
      <c r="G10" s="1342"/>
      <c r="H10" s="1342">
        <v>323639</v>
      </c>
      <c r="I10" s="1342"/>
      <c r="J10" s="1342">
        <f t="shared" si="0"/>
        <v>207</v>
      </c>
      <c r="K10" s="1342"/>
    </row>
    <row r="11" spans="1:11" ht="15.75" x14ac:dyDescent="0.25">
      <c r="A11" s="1276">
        <v>2009</v>
      </c>
      <c r="B11" s="1342">
        <v>2769</v>
      </c>
      <c r="C11" s="1342"/>
      <c r="D11" s="1342">
        <v>2745</v>
      </c>
      <c r="E11" s="1342"/>
      <c r="F11" s="1342">
        <v>274300</v>
      </c>
      <c r="G11" s="1342"/>
      <c r="H11" s="1342">
        <v>304255</v>
      </c>
      <c r="I11" s="1342"/>
      <c r="J11" s="1342">
        <f t="shared" si="0"/>
        <v>32</v>
      </c>
      <c r="K11" s="1342"/>
    </row>
    <row r="12" spans="1:11" ht="15.75" x14ac:dyDescent="0.25">
      <c r="A12" s="1276">
        <v>2010</v>
      </c>
      <c r="B12" s="1342">
        <v>3255</v>
      </c>
      <c r="C12" s="1342"/>
      <c r="D12" s="1342">
        <v>3247</v>
      </c>
      <c r="E12" s="1342"/>
      <c r="F12" s="1342">
        <v>275210</v>
      </c>
      <c r="G12" s="1342"/>
      <c r="H12" s="1342">
        <v>436623.9</v>
      </c>
      <c r="I12" s="1342"/>
      <c r="J12" s="1342">
        <f t="shared" si="0"/>
        <v>486</v>
      </c>
      <c r="K12" s="1342"/>
    </row>
    <row r="13" spans="1:11" ht="15.75" x14ac:dyDescent="0.25">
      <c r="A13" s="1276">
        <v>2011</v>
      </c>
      <c r="B13" s="1342">
        <v>3257</v>
      </c>
      <c r="C13" s="1342"/>
      <c r="D13" s="1342">
        <v>3249</v>
      </c>
      <c r="E13" s="1342"/>
      <c r="F13" s="1342">
        <v>269555</v>
      </c>
      <c r="G13" s="1342"/>
      <c r="H13" s="1342">
        <v>353817.45</v>
      </c>
      <c r="I13" s="1342"/>
      <c r="J13" s="1342">
        <f t="shared" si="0"/>
        <v>2</v>
      </c>
      <c r="K13" s="1342"/>
    </row>
    <row r="14" spans="1:11" ht="15.75" x14ac:dyDescent="0.25">
      <c r="A14" s="1276">
        <v>2012</v>
      </c>
      <c r="B14" s="1342">
        <v>3256</v>
      </c>
      <c r="C14" s="1342"/>
      <c r="D14" s="1342">
        <v>3256</v>
      </c>
      <c r="E14" s="1342"/>
      <c r="F14" s="1342">
        <v>341642</v>
      </c>
      <c r="G14" s="1342"/>
      <c r="H14" s="1342">
        <v>409986</v>
      </c>
      <c r="I14" s="1342"/>
      <c r="J14" s="1342">
        <f t="shared" si="0"/>
        <v>-1</v>
      </c>
      <c r="K14" s="1342"/>
    </row>
    <row r="15" spans="1:11" ht="15.75" x14ac:dyDescent="0.25">
      <c r="A15" s="1277">
        <v>2013</v>
      </c>
      <c r="B15" s="1346">
        <v>3566</v>
      </c>
      <c r="C15" s="1346"/>
      <c r="D15" s="1346">
        <v>3416</v>
      </c>
      <c r="E15" s="1346"/>
      <c r="F15" s="1346">
        <v>326330</v>
      </c>
      <c r="G15" s="1346"/>
      <c r="H15" s="1346">
        <v>582530.66</v>
      </c>
      <c r="I15" s="1346"/>
      <c r="J15" s="1346">
        <f t="shared" si="0"/>
        <v>310</v>
      </c>
      <c r="K15" s="1346"/>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2"/>
      <c r="J17" s="1284"/>
      <c r="K17" s="1319"/>
    </row>
    <row r="18" spans="1:11" ht="30.75" customHeight="1" x14ac:dyDescent="0.25">
      <c r="A18" s="1544" t="s">
        <v>288</v>
      </c>
      <c r="B18" s="1544"/>
      <c r="C18" s="1544"/>
      <c r="D18" s="1544"/>
      <c r="E18" s="1544"/>
      <c r="F18" s="1544"/>
      <c r="G18" s="1544"/>
      <c r="H18" s="1544"/>
      <c r="I18" s="1544"/>
      <c r="J18" s="1270"/>
    </row>
    <row r="19" spans="1:11" x14ac:dyDescent="0.25">
      <c r="A19" s="1275"/>
      <c r="B19" s="1275"/>
      <c r="C19" s="1275"/>
      <c r="D19" s="1290"/>
      <c r="E19" s="1290"/>
      <c r="F19" s="1275"/>
      <c r="G19" s="1275"/>
      <c r="H19" s="1291"/>
      <c r="I19" s="1275"/>
      <c r="J19" s="1275"/>
    </row>
  </sheetData>
  <mergeCells count="8">
    <mergeCell ref="J6:K7"/>
    <mergeCell ref="B7:C7"/>
    <mergeCell ref="D7:E7"/>
    <mergeCell ref="A18:I18"/>
    <mergeCell ref="A6:A7"/>
    <mergeCell ref="B6:D6"/>
    <mergeCell ref="F6:G7"/>
    <mergeCell ref="H6:I7"/>
  </mergeCells>
  <printOptions horizontalCentered="1" verticalCentered="1"/>
  <pageMargins left="0.98425196850393704" right="0.39370078740157483" top="0.39370078740157483" bottom="0.39370078740157483" header="0" footer="0.19685039370078741"/>
  <pageSetup orientation="landscape" r:id="rId1"/>
  <headerFooter>
    <oddFooter>&amp;L219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L25"/>
  <sheetViews>
    <sheetView showGridLines="0" view="pageBreakPreview" zoomScaleNormal="100" zoomScaleSheetLayoutView="100" workbookViewId="0">
      <selection activeCell="I8" sqref="I8"/>
    </sheetView>
  </sheetViews>
  <sheetFormatPr baseColWidth="10" defaultRowHeight="15.75" x14ac:dyDescent="0.25"/>
  <cols>
    <col min="1" max="1" width="50.625" customWidth="1"/>
    <col min="2" max="2" width="15.625" customWidth="1"/>
    <col min="3" max="3" width="10.625" customWidth="1"/>
    <col min="4" max="4" width="3.625" customWidth="1"/>
    <col min="5" max="5" width="10.625" customWidth="1"/>
    <col min="6" max="6" width="3.625" customWidth="1"/>
    <col min="7" max="7" width="10.625" customWidth="1"/>
    <col min="8" max="8" width="3.625" customWidth="1"/>
    <col min="9" max="9" width="10.625" customWidth="1"/>
    <col min="10" max="10" width="3.625" customWidth="1"/>
    <col min="11" max="11" width="25.25" customWidth="1"/>
    <col min="12" max="12" width="22" customWidth="1"/>
  </cols>
  <sheetData>
    <row r="1" spans="1:11" ht="18" x14ac:dyDescent="0.25">
      <c r="A1" s="33" t="s">
        <v>0</v>
      </c>
      <c r="B1" s="33"/>
      <c r="C1" s="33"/>
      <c r="D1" s="33"/>
      <c r="E1" s="33"/>
      <c r="F1" s="34"/>
      <c r="G1" s="35"/>
      <c r="H1" s="35"/>
      <c r="I1" s="36"/>
      <c r="J1" s="36" t="s">
        <v>841</v>
      </c>
    </row>
    <row r="2" spans="1:11" ht="18" x14ac:dyDescent="0.25">
      <c r="A2" s="34" t="s">
        <v>1</v>
      </c>
      <c r="B2" s="34"/>
      <c r="C2" s="34"/>
      <c r="D2" s="34"/>
      <c r="E2" s="37"/>
      <c r="F2" s="34"/>
      <c r="G2" s="34"/>
      <c r="H2" s="34"/>
      <c r="I2" s="38"/>
      <c r="J2" s="38"/>
    </row>
    <row r="3" spans="1:11" ht="18" x14ac:dyDescent="0.25">
      <c r="A3" s="37">
        <v>2014</v>
      </c>
      <c r="B3" s="37"/>
      <c r="C3" s="37"/>
      <c r="D3" s="37"/>
      <c r="E3" s="37"/>
      <c r="F3" s="37"/>
      <c r="G3" s="37"/>
      <c r="H3" s="37"/>
      <c r="I3" s="37"/>
      <c r="J3" s="37"/>
    </row>
    <row r="4" spans="1:11" ht="18" x14ac:dyDescent="0.25">
      <c r="A4" s="39"/>
      <c r="B4" s="39"/>
      <c r="C4" s="39"/>
      <c r="D4" s="39"/>
      <c r="E4" s="39"/>
      <c r="F4" s="39"/>
      <c r="G4" s="39"/>
      <c r="H4" s="39"/>
      <c r="I4" s="39"/>
      <c r="J4" s="39"/>
    </row>
    <row r="5" spans="1:11" ht="20.100000000000001" customHeight="1" x14ac:dyDescent="0.25">
      <c r="A5" s="1522" t="s">
        <v>2</v>
      </c>
      <c r="B5" s="1522" t="s">
        <v>3</v>
      </c>
      <c r="C5" s="1524" t="s">
        <v>4</v>
      </c>
      <c r="D5" s="1524"/>
      <c r="E5" s="1524"/>
      <c r="F5" s="1524"/>
      <c r="G5" s="1524"/>
      <c r="H5" s="1524"/>
      <c r="I5" s="1522" t="s">
        <v>5</v>
      </c>
      <c r="J5" s="1522"/>
    </row>
    <row r="6" spans="1:11" ht="20.100000000000001" customHeight="1" x14ac:dyDescent="0.25">
      <c r="A6" s="1523"/>
      <c r="B6" s="1523"/>
      <c r="C6" s="1523" t="s">
        <v>6</v>
      </c>
      <c r="D6" s="1523"/>
      <c r="E6" s="1523" t="s">
        <v>7</v>
      </c>
      <c r="F6" s="1523"/>
      <c r="G6" s="1523" t="s">
        <v>8</v>
      </c>
      <c r="H6" s="1523"/>
      <c r="I6" s="1523"/>
      <c r="J6" s="1523"/>
    </row>
    <row r="7" spans="1:11" x14ac:dyDescent="0.25">
      <c r="A7" s="54" t="s">
        <v>5</v>
      </c>
      <c r="B7" s="53"/>
      <c r="C7" s="15"/>
      <c r="D7" s="16"/>
      <c r="E7" s="17">
        <f>SUM(E8:E23)</f>
        <v>1633000</v>
      </c>
      <c r="F7" s="16"/>
      <c r="G7" s="17">
        <f>SUM(G8:G23)</f>
        <v>3027164.45</v>
      </c>
      <c r="H7" s="16"/>
      <c r="I7" s="17">
        <f>SUM(I8:I23)</f>
        <v>20724806.809999999</v>
      </c>
      <c r="J7" s="16"/>
      <c r="K7" s="4"/>
    </row>
    <row r="8" spans="1:11" ht="15" customHeight="1" x14ac:dyDescent="0.25">
      <c r="A8" s="71" t="s">
        <v>9</v>
      </c>
      <c r="B8" s="18"/>
      <c r="C8" s="19">
        <v>5500000</v>
      </c>
      <c r="D8" s="20"/>
      <c r="E8" s="40">
        <v>0</v>
      </c>
      <c r="F8" s="20"/>
      <c r="G8" s="40">
        <v>0</v>
      </c>
      <c r="H8" s="21"/>
      <c r="I8" s="19">
        <f t="shared" ref="I8:I23" si="0">SUM(C8+E8+G8)</f>
        <v>5500000</v>
      </c>
      <c r="J8" s="20"/>
    </row>
    <row r="9" spans="1:11" ht="15" customHeight="1" x14ac:dyDescent="0.25">
      <c r="A9" s="64" t="s">
        <v>10</v>
      </c>
      <c r="B9" s="18"/>
      <c r="C9" s="19">
        <v>990486.08</v>
      </c>
      <c r="D9" s="20"/>
      <c r="E9" s="40">
        <v>0</v>
      </c>
      <c r="F9" s="20"/>
      <c r="G9" s="40">
        <v>0</v>
      </c>
      <c r="H9" s="21"/>
      <c r="I9" s="19">
        <f t="shared" si="0"/>
        <v>990486.08</v>
      </c>
      <c r="J9" s="20"/>
    </row>
    <row r="10" spans="1:11" ht="15" customHeight="1" x14ac:dyDescent="0.25">
      <c r="A10" s="64" t="s">
        <v>11</v>
      </c>
      <c r="B10" s="18"/>
      <c r="C10" s="19">
        <v>1100000</v>
      </c>
      <c r="D10" s="20"/>
      <c r="E10" s="40">
        <v>0</v>
      </c>
      <c r="F10" s="20"/>
      <c r="G10" s="40">
        <v>0</v>
      </c>
      <c r="H10" s="21"/>
      <c r="I10" s="19">
        <f t="shared" si="0"/>
        <v>1100000</v>
      </c>
      <c r="J10" s="20"/>
    </row>
    <row r="11" spans="1:11" ht="15" customHeight="1" x14ac:dyDescent="0.25">
      <c r="A11" s="63" t="s">
        <v>12</v>
      </c>
      <c r="B11" s="18"/>
      <c r="C11" s="19">
        <v>331296</v>
      </c>
      <c r="D11" s="20"/>
      <c r="E11" s="40">
        <v>0</v>
      </c>
      <c r="F11" s="20"/>
      <c r="G11" s="40">
        <v>0</v>
      </c>
      <c r="H11" s="21"/>
      <c r="I11" s="19">
        <f t="shared" si="0"/>
        <v>331296</v>
      </c>
      <c r="J11" s="20"/>
    </row>
    <row r="12" spans="1:11" ht="15" customHeight="1" x14ac:dyDescent="0.25">
      <c r="A12" s="64" t="s">
        <v>13</v>
      </c>
      <c r="B12" s="18"/>
      <c r="C12" s="19">
        <v>870000</v>
      </c>
      <c r="D12" s="20"/>
      <c r="E12" s="40">
        <v>0</v>
      </c>
      <c r="F12" s="20"/>
      <c r="G12" s="40">
        <v>0</v>
      </c>
      <c r="H12" s="21"/>
      <c r="I12" s="19">
        <f t="shared" si="0"/>
        <v>870000</v>
      </c>
      <c r="J12" s="20"/>
    </row>
    <row r="13" spans="1:11" ht="15" customHeight="1" x14ac:dyDescent="0.25">
      <c r="A13" s="63" t="s">
        <v>849</v>
      </c>
      <c r="B13" s="18"/>
      <c r="C13" s="19">
        <v>1600000</v>
      </c>
      <c r="D13" s="20"/>
      <c r="E13" s="40">
        <v>0</v>
      </c>
      <c r="F13" s="20"/>
      <c r="G13" s="40">
        <v>0</v>
      </c>
      <c r="H13" s="21"/>
      <c r="I13" s="19">
        <f t="shared" si="0"/>
        <v>1600000</v>
      </c>
      <c r="J13" s="20"/>
    </row>
    <row r="14" spans="1:11" ht="15" customHeight="1" x14ac:dyDescent="0.25">
      <c r="A14" s="64" t="s">
        <v>14</v>
      </c>
      <c r="B14" s="18"/>
      <c r="C14" s="19">
        <v>406980</v>
      </c>
      <c r="D14" s="20"/>
      <c r="E14" s="40">
        <v>0</v>
      </c>
      <c r="F14" s="20"/>
      <c r="G14" s="40">
        <v>0</v>
      </c>
      <c r="H14" s="21"/>
      <c r="I14" s="19">
        <f t="shared" si="0"/>
        <v>406980</v>
      </c>
      <c r="J14" s="20"/>
    </row>
    <row r="15" spans="1:11" ht="15" customHeight="1" x14ac:dyDescent="0.25">
      <c r="A15" s="64" t="s">
        <v>15</v>
      </c>
      <c r="B15" s="18"/>
      <c r="C15" s="19">
        <v>492975</v>
      </c>
      <c r="D15" s="20"/>
      <c r="E15" s="40">
        <v>0</v>
      </c>
      <c r="F15" s="20"/>
      <c r="G15" s="40">
        <v>0</v>
      </c>
      <c r="H15" s="21"/>
      <c r="I15" s="19">
        <f t="shared" si="0"/>
        <v>492975</v>
      </c>
      <c r="J15" s="20"/>
    </row>
    <row r="16" spans="1:11" ht="15" customHeight="1" x14ac:dyDescent="0.25">
      <c r="A16" s="64" t="s">
        <v>16</v>
      </c>
      <c r="B16" s="18"/>
      <c r="C16" s="19">
        <v>150000</v>
      </c>
      <c r="D16" s="20"/>
      <c r="E16" s="40">
        <v>0</v>
      </c>
      <c r="F16" s="20"/>
      <c r="G16" s="19">
        <v>15000</v>
      </c>
      <c r="H16" s="21"/>
      <c r="I16" s="19">
        <f t="shared" si="0"/>
        <v>165000</v>
      </c>
      <c r="J16" s="20"/>
    </row>
    <row r="17" spans="1:12" ht="15" customHeight="1" x14ac:dyDescent="0.25">
      <c r="A17" s="64" t="s">
        <v>17</v>
      </c>
      <c r="B17" s="18"/>
      <c r="C17" s="19">
        <v>1560927.68</v>
      </c>
      <c r="D17" s="20"/>
      <c r="E17" s="40">
        <v>0</v>
      </c>
      <c r="F17" s="20"/>
      <c r="G17" s="40">
        <v>0</v>
      </c>
      <c r="H17" s="21"/>
      <c r="I17" s="19">
        <f t="shared" si="0"/>
        <v>1560927.68</v>
      </c>
      <c r="J17" s="20"/>
    </row>
    <row r="18" spans="1:12" ht="15" customHeight="1" x14ac:dyDescent="0.25">
      <c r="A18" s="64" t="s">
        <v>18</v>
      </c>
      <c r="B18" s="24"/>
      <c r="C18" s="19">
        <v>511977.6</v>
      </c>
      <c r="D18" s="20"/>
      <c r="E18" s="19">
        <v>1500000</v>
      </c>
      <c r="F18" s="20"/>
      <c r="G18" s="19">
        <v>1240000</v>
      </c>
      <c r="H18" s="21"/>
      <c r="I18" s="19">
        <f t="shared" si="0"/>
        <v>3251977.6</v>
      </c>
      <c r="J18" s="20"/>
      <c r="K18" s="11"/>
      <c r="L18" s="1520"/>
    </row>
    <row r="19" spans="1:12" ht="15" customHeight="1" x14ac:dyDescent="0.25">
      <c r="A19" s="64" t="s">
        <v>19</v>
      </c>
      <c r="B19" s="18"/>
      <c r="C19" s="19">
        <v>750000</v>
      </c>
      <c r="D19" s="20"/>
      <c r="E19" s="40">
        <v>0</v>
      </c>
      <c r="F19" s="20"/>
      <c r="G19" s="19">
        <v>750000</v>
      </c>
      <c r="H19" s="21"/>
      <c r="I19" s="19">
        <f t="shared" si="0"/>
        <v>1500000</v>
      </c>
      <c r="J19" s="20"/>
      <c r="L19" s="1521"/>
    </row>
    <row r="20" spans="1:12" ht="31.5" x14ac:dyDescent="0.25">
      <c r="A20" s="64" t="s">
        <v>20</v>
      </c>
      <c r="B20" s="25"/>
      <c r="C20" s="19">
        <v>46500</v>
      </c>
      <c r="D20" s="20"/>
      <c r="E20" s="19">
        <v>66500</v>
      </c>
      <c r="F20" s="20"/>
      <c r="G20" s="19">
        <v>73500</v>
      </c>
      <c r="H20" s="21"/>
      <c r="I20" s="19">
        <f t="shared" si="0"/>
        <v>186500</v>
      </c>
      <c r="J20" s="20"/>
      <c r="L20" s="1521"/>
    </row>
    <row r="21" spans="1:12" ht="31.5" x14ac:dyDescent="0.25">
      <c r="A21" s="64" t="s">
        <v>20</v>
      </c>
      <c r="B21" s="26"/>
      <c r="C21" s="19">
        <v>36500</v>
      </c>
      <c r="D21" s="20"/>
      <c r="E21" s="19">
        <v>66500</v>
      </c>
      <c r="F21" s="20"/>
      <c r="G21" s="19">
        <v>82500</v>
      </c>
      <c r="H21" s="21"/>
      <c r="I21" s="19">
        <f t="shared" si="0"/>
        <v>185500</v>
      </c>
      <c r="J21" s="20"/>
      <c r="L21" s="1521"/>
    </row>
    <row r="22" spans="1:12" ht="15" customHeight="1" x14ac:dyDescent="0.25">
      <c r="A22" s="64" t="s">
        <v>21</v>
      </c>
      <c r="B22" s="26"/>
      <c r="C22" s="19">
        <v>1417000</v>
      </c>
      <c r="D22" s="20"/>
      <c r="E22" s="40">
        <v>0</v>
      </c>
      <c r="F22" s="20"/>
      <c r="G22" s="19">
        <v>655000</v>
      </c>
      <c r="H22" s="21"/>
      <c r="I22" s="19">
        <f t="shared" si="0"/>
        <v>2072000</v>
      </c>
      <c r="J22" s="20"/>
      <c r="L22" s="1521"/>
    </row>
    <row r="23" spans="1:12" ht="15" customHeight="1" x14ac:dyDescent="0.25">
      <c r="A23" s="70" t="s">
        <v>22</v>
      </c>
      <c r="B23" s="28"/>
      <c r="C23" s="29">
        <v>300000</v>
      </c>
      <c r="D23" s="30"/>
      <c r="E23" s="29">
        <v>0</v>
      </c>
      <c r="F23" s="30"/>
      <c r="G23" s="29">
        <v>211164.45</v>
      </c>
      <c r="H23" s="31"/>
      <c r="I23" s="29">
        <f t="shared" si="0"/>
        <v>511164.45</v>
      </c>
      <c r="J23" s="30"/>
      <c r="L23" s="1521"/>
    </row>
    <row r="24" spans="1:12" ht="15" customHeight="1" x14ac:dyDescent="0.25">
      <c r="A24" s="12"/>
      <c r="B24" s="12"/>
      <c r="C24" s="19"/>
      <c r="D24" s="12"/>
      <c r="E24" s="19"/>
      <c r="F24" s="12"/>
      <c r="G24" s="19"/>
      <c r="H24" s="12"/>
      <c r="I24" s="19" t="s">
        <v>56</v>
      </c>
      <c r="J24" s="12"/>
    </row>
    <row r="25" spans="1:12" x14ac:dyDescent="0.25">
      <c r="A25" s="12" t="s">
        <v>258</v>
      </c>
      <c r="B25" s="12"/>
      <c r="C25" s="12"/>
      <c r="D25" s="12"/>
      <c r="E25" s="12"/>
      <c r="F25" s="12"/>
      <c r="G25" s="12"/>
      <c r="H25" s="12"/>
      <c r="I25" s="19"/>
      <c r="J25" s="12"/>
    </row>
  </sheetData>
  <mergeCells count="8">
    <mergeCell ref="L18:L23"/>
    <mergeCell ref="A5:A6"/>
    <mergeCell ref="B5:B6"/>
    <mergeCell ref="C5:H5"/>
    <mergeCell ref="I5:J6"/>
    <mergeCell ref="C6:D6"/>
    <mergeCell ref="E6:F6"/>
    <mergeCell ref="G6:H6"/>
  </mergeCells>
  <printOptions horizontalCentered="1" verticalCentered="1"/>
  <pageMargins left="0.98425196850393704" right="0.39370078740157483" top="0.39370078740157483" bottom="0.39370078740157483" header="0" footer="0.19685039370078741"/>
  <pageSetup scale="80" orientation="landscape" r:id="rId1"/>
  <headerFooter>
    <oddFooter>&amp;L193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K1" s="1260" t="s">
        <v>648</v>
      </c>
    </row>
    <row r="2" spans="1:11" ht="18" x14ac:dyDescent="0.25">
      <c r="A2" s="1257" t="s">
        <v>290</v>
      </c>
      <c r="B2" s="1258"/>
      <c r="C2" s="1258"/>
      <c r="D2" s="1258"/>
      <c r="E2" s="1258"/>
      <c r="F2" s="1258"/>
      <c r="G2" s="1258"/>
      <c r="H2" s="1259"/>
      <c r="I2" s="1258"/>
      <c r="J2" s="1261"/>
    </row>
    <row r="3" spans="1:11" ht="18" x14ac:dyDescent="0.25">
      <c r="A3" s="1257" t="s">
        <v>1150</v>
      </c>
      <c r="B3" s="1258"/>
      <c r="C3" s="1258"/>
      <c r="D3" s="1258"/>
      <c r="E3" s="1258"/>
      <c r="F3" s="1258"/>
      <c r="G3" s="1258"/>
      <c r="H3" s="1259"/>
      <c r="I3" s="1258"/>
      <c r="J3" s="1261"/>
    </row>
    <row r="4" spans="1:11" ht="18" x14ac:dyDescent="0.25">
      <c r="A4" s="1265"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2977.1</v>
      </c>
      <c r="C8" s="1342"/>
      <c r="D8" s="1342">
        <v>2977.1</v>
      </c>
      <c r="E8" s="1342"/>
      <c r="F8" s="1342">
        <v>74503.600000000006</v>
      </c>
      <c r="G8" s="1342"/>
      <c r="H8" s="1342">
        <v>240998.37</v>
      </c>
      <c r="I8" s="1342"/>
      <c r="J8" s="1351" t="s">
        <v>293</v>
      </c>
      <c r="K8" s="1342"/>
    </row>
    <row r="9" spans="1:11" ht="15.75" x14ac:dyDescent="0.25">
      <c r="A9" s="1276">
        <v>2007</v>
      </c>
      <c r="B9" s="1342">
        <v>2642.7</v>
      </c>
      <c r="C9" s="1342"/>
      <c r="D9" s="1342">
        <v>2642.7</v>
      </c>
      <c r="E9" s="1342"/>
      <c r="F9" s="1342">
        <v>77293.5</v>
      </c>
      <c r="G9" s="1342"/>
      <c r="H9" s="1342">
        <v>228114.75</v>
      </c>
      <c r="I9" s="1342"/>
      <c r="J9" s="1342">
        <f>B9-B8</f>
        <v>-334.40000000000009</v>
      </c>
      <c r="K9" s="1342"/>
    </row>
    <row r="10" spans="1:11" ht="15.75" x14ac:dyDescent="0.25">
      <c r="A10" s="1276">
        <v>2008</v>
      </c>
      <c r="B10" s="1342">
        <v>3037.1</v>
      </c>
      <c r="C10" s="1342"/>
      <c r="D10" s="1342">
        <v>3037.1</v>
      </c>
      <c r="E10" s="1342"/>
      <c r="F10" s="1342">
        <v>95468</v>
      </c>
      <c r="G10" s="1342"/>
      <c r="H10" s="1342">
        <v>271533.90000000002</v>
      </c>
      <c r="I10" s="1342"/>
      <c r="J10" s="1342">
        <f>B10-B9</f>
        <v>394.40000000000009</v>
      </c>
      <c r="K10" s="1342"/>
    </row>
    <row r="11" spans="1:11" ht="15.75" x14ac:dyDescent="0.25">
      <c r="A11" s="1276">
        <v>2009</v>
      </c>
      <c r="B11" s="1342">
        <v>2082.1</v>
      </c>
      <c r="C11" s="1342"/>
      <c r="D11" s="1342">
        <v>2082.1</v>
      </c>
      <c r="E11" s="1342"/>
      <c r="F11" s="1342">
        <v>62151</v>
      </c>
      <c r="G11" s="1342"/>
      <c r="H11" s="1342">
        <v>161441.60000000001</v>
      </c>
      <c r="I11" s="1342"/>
      <c r="J11" s="1342">
        <f t="shared" ref="J11:J15" si="0">B11-B10</f>
        <v>-955</v>
      </c>
      <c r="K11" s="1342"/>
    </row>
    <row r="12" spans="1:11" ht="15.75" x14ac:dyDescent="0.25">
      <c r="A12" s="1276">
        <v>2010</v>
      </c>
      <c r="B12" s="1342">
        <v>2722</v>
      </c>
      <c r="C12" s="1342"/>
      <c r="D12" s="1342">
        <v>2722</v>
      </c>
      <c r="E12" s="1342"/>
      <c r="F12" s="1342">
        <v>81468</v>
      </c>
      <c r="G12" s="1342"/>
      <c r="H12" s="1342">
        <v>226238.86</v>
      </c>
      <c r="I12" s="1342"/>
      <c r="J12" s="1342">
        <f t="shared" si="0"/>
        <v>639.90000000000009</v>
      </c>
      <c r="K12" s="1342"/>
    </row>
    <row r="13" spans="1:11" ht="15.75" x14ac:dyDescent="0.25">
      <c r="A13" s="1276">
        <v>2011</v>
      </c>
      <c r="B13" s="1342">
        <v>2421</v>
      </c>
      <c r="C13" s="1342"/>
      <c r="D13" s="1342">
        <v>2421</v>
      </c>
      <c r="E13" s="1342"/>
      <c r="F13" s="1342">
        <v>69524.25</v>
      </c>
      <c r="G13" s="1342"/>
      <c r="H13" s="1342">
        <v>285347.21000000002</v>
      </c>
      <c r="I13" s="1342"/>
      <c r="J13" s="1342">
        <f t="shared" si="0"/>
        <v>-301</v>
      </c>
      <c r="K13" s="1342"/>
    </row>
    <row r="14" spans="1:11" ht="15.75" x14ac:dyDescent="0.25">
      <c r="A14" s="1276">
        <v>2012</v>
      </c>
      <c r="B14" s="1342">
        <v>2631</v>
      </c>
      <c r="C14" s="1342"/>
      <c r="D14" s="1342">
        <v>2631</v>
      </c>
      <c r="E14" s="1342"/>
      <c r="F14" s="1342">
        <v>70945.2</v>
      </c>
      <c r="G14" s="1342"/>
      <c r="H14" s="1342">
        <v>303254.88</v>
      </c>
      <c r="I14" s="1342"/>
      <c r="J14" s="1342">
        <f t="shared" si="0"/>
        <v>210</v>
      </c>
      <c r="K14" s="1342"/>
    </row>
    <row r="15" spans="1:11" ht="15.75" x14ac:dyDescent="0.25">
      <c r="A15" s="1277">
        <v>2013</v>
      </c>
      <c r="B15" s="1353">
        <v>3292.6</v>
      </c>
      <c r="C15" s="1346"/>
      <c r="D15" s="1346">
        <v>3292.6</v>
      </c>
      <c r="E15" s="1346"/>
      <c r="F15" s="1346">
        <v>91242.61</v>
      </c>
      <c r="G15" s="1346"/>
      <c r="H15" s="1346">
        <v>467839.71</v>
      </c>
      <c r="I15" s="1346"/>
      <c r="J15" s="1346">
        <f t="shared" si="0"/>
        <v>661.59999999999991</v>
      </c>
      <c r="K15" s="1346"/>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2"/>
      <c r="J17" s="1284"/>
      <c r="K17" s="1319"/>
    </row>
    <row r="18" spans="1:11" ht="35.2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&amp;R220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650</v>
      </c>
    </row>
    <row r="2" spans="1:11" ht="18" x14ac:dyDescent="0.25">
      <c r="A2" s="1257" t="s">
        <v>290</v>
      </c>
      <c r="B2" s="1258"/>
      <c r="C2" s="1258"/>
      <c r="D2" s="1258"/>
      <c r="E2" s="1258"/>
      <c r="F2" s="1258"/>
      <c r="G2" s="1258"/>
      <c r="H2" s="1259"/>
      <c r="I2" s="1258"/>
      <c r="J2" s="1261"/>
      <c r="K2" s="1318"/>
    </row>
    <row r="3" spans="1:11" ht="18" x14ac:dyDescent="0.25">
      <c r="A3" s="1257" t="s">
        <v>1151</v>
      </c>
      <c r="B3" s="1258"/>
      <c r="C3" s="1258"/>
      <c r="D3" s="1258"/>
      <c r="E3" s="1258"/>
      <c r="F3" s="1258"/>
      <c r="G3" s="1258"/>
      <c r="H3" s="1259"/>
      <c r="I3" s="1258"/>
      <c r="J3" s="1261"/>
      <c r="K3" s="1318"/>
    </row>
    <row r="4" spans="1:11" ht="18" x14ac:dyDescent="0.25">
      <c r="A4" s="1265" t="s">
        <v>276</v>
      </c>
      <c r="B4" s="1258"/>
      <c r="C4" s="1258"/>
      <c r="D4" s="1293"/>
      <c r="E4" s="1293"/>
      <c r="F4" s="1258"/>
      <c r="G4" s="1258"/>
      <c r="H4" s="1259"/>
      <c r="I4" s="1258"/>
      <c r="J4" s="1261"/>
      <c r="K4" s="1318"/>
    </row>
    <row r="5" spans="1:11" ht="15.75" x14ac:dyDescent="0.25">
      <c r="A5" s="1354"/>
      <c r="B5" s="1354"/>
      <c r="C5" s="1354"/>
      <c r="D5" s="1354"/>
      <c r="E5" s="1354"/>
      <c r="F5" s="1355"/>
      <c r="G5" s="1355"/>
      <c r="H5" s="1356"/>
      <c r="I5" s="1354"/>
      <c r="J5" s="1275"/>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3318.6</v>
      </c>
      <c r="C8" s="1342"/>
      <c r="D8" s="1342">
        <v>3318.6</v>
      </c>
      <c r="E8" s="1342"/>
      <c r="F8" s="1342">
        <v>32159</v>
      </c>
      <c r="G8" s="1342"/>
      <c r="H8" s="1342">
        <v>195463.61</v>
      </c>
      <c r="I8" s="1342"/>
      <c r="J8" s="1351" t="s">
        <v>293</v>
      </c>
      <c r="K8" s="1342"/>
    </row>
    <row r="9" spans="1:11" ht="15.75" x14ac:dyDescent="0.25">
      <c r="A9" s="1276">
        <v>2007</v>
      </c>
      <c r="B9" s="1342">
        <v>2810.5</v>
      </c>
      <c r="C9" s="1342"/>
      <c r="D9" s="1342">
        <v>2810.5</v>
      </c>
      <c r="E9" s="1342"/>
      <c r="F9" s="1342">
        <v>28332.5</v>
      </c>
      <c r="G9" s="1342"/>
      <c r="H9" s="1342">
        <v>180115</v>
      </c>
      <c r="I9" s="1342"/>
      <c r="J9" s="1342">
        <f>B9-B8</f>
        <v>-508.09999999999991</v>
      </c>
      <c r="K9" s="1342"/>
    </row>
    <row r="10" spans="1:11" ht="15.75" x14ac:dyDescent="0.25">
      <c r="A10" s="1276">
        <v>2008</v>
      </c>
      <c r="B10" s="1342">
        <v>2127</v>
      </c>
      <c r="C10" s="1342"/>
      <c r="D10" s="1342">
        <v>2127</v>
      </c>
      <c r="E10" s="1342"/>
      <c r="F10" s="1342">
        <v>21354</v>
      </c>
      <c r="G10" s="1342"/>
      <c r="H10" s="1342">
        <v>104388.3</v>
      </c>
      <c r="I10" s="1342"/>
      <c r="J10" s="1342">
        <f t="shared" ref="J10:J15" si="0">B10-B9</f>
        <v>-683.5</v>
      </c>
      <c r="K10" s="1342"/>
    </row>
    <row r="11" spans="1:11" ht="15.75" x14ac:dyDescent="0.25">
      <c r="A11" s="1276">
        <v>2009</v>
      </c>
      <c r="B11" s="1342">
        <v>1686.7</v>
      </c>
      <c r="C11" s="1342"/>
      <c r="D11" s="1342">
        <v>1686.7</v>
      </c>
      <c r="E11" s="1342"/>
      <c r="F11" s="1342">
        <v>17012</v>
      </c>
      <c r="G11" s="1342"/>
      <c r="H11" s="1342">
        <v>62968.2</v>
      </c>
      <c r="I11" s="1342"/>
      <c r="J11" s="1342">
        <f t="shared" si="0"/>
        <v>-440.29999999999995</v>
      </c>
      <c r="K11" s="1342"/>
    </row>
    <row r="12" spans="1:11" ht="15.75" x14ac:dyDescent="0.25">
      <c r="A12" s="1276">
        <v>2010</v>
      </c>
      <c r="B12" s="1342">
        <v>2310.5</v>
      </c>
      <c r="C12" s="1342"/>
      <c r="D12" s="1342">
        <v>2310.5</v>
      </c>
      <c r="E12" s="1342"/>
      <c r="F12" s="1342">
        <v>23311.48</v>
      </c>
      <c r="G12" s="1342"/>
      <c r="H12" s="1342">
        <v>136117.14000000001</v>
      </c>
      <c r="I12" s="1342"/>
      <c r="J12" s="1342">
        <f t="shared" si="0"/>
        <v>623.79999999999995</v>
      </c>
      <c r="K12" s="1342"/>
    </row>
    <row r="13" spans="1:11" ht="15.75" x14ac:dyDescent="0.25">
      <c r="A13" s="1276">
        <v>2011</v>
      </c>
      <c r="B13" s="1342">
        <v>2219</v>
      </c>
      <c r="C13" s="1342"/>
      <c r="D13" s="1342">
        <v>2219</v>
      </c>
      <c r="E13" s="1342"/>
      <c r="F13" s="1342">
        <v>23018.17</v>
      </c>
      <c r="G13" s="1342"/>
      <c r="H13" s="1342">
        <v>140287.22</v>
      </c>
      <c r="I13" s="1342"/>
      <c r="J13" s="1342">
        <f t="shared" si="0"/>
        <v>-91.5</v>
      </c>
      <c r="K13" s="1342"/>
    </row>
    <row r="14" spans="1:11" ht="15.75" x14ac:dyDescent="0.25">
      <c r="A14" s="1276">
        <v>2012</v>
      </c>
      <c r="B14" s="1342">
        <v>2456</v>
      </c>
      <c r="C14" s="1342"/>
      <c r="D14" s="1342">
        <v>2456</v>
      </c>
      <c r="E14" s="1342"/>
      <c r="F14" s="1342">
        <v>24306.5</v>
      </c>
      <c r="G14" s="1342"/>
      <c r="H14" s="1342">
        <v>106640.98</v>
      </c>
      <c r="I14" s="1342"/>
      <c r="J14" s="1342">
        <f t="shared" si="0"/>
        <v>237</v>
      </c>
      <c r="K14" s="1342"/>
    </row>
    <row r="15" spans="1:11" ht="15.75" x14ac:dyDescent="0.25">
      <c r="A15" s="1277">
        <v>2013</v>
      </c>
      <c r="B15" s="1346">
        <v>2845.6</v>
      </c>
      <c r="C15" s="1346"/>
      <c r="D15" s="1346">
        <v>2845.6</v>
      </c>
      <c r="E15" s="1346"/>
      <c r="F15" s="1346">
        <v>27828.7</v>
      </c>
      <c r="G15" s="1346"/>
      <c r="H15" s="1346">
        <v>181622.38</v>
      </c>
      <c r="I15" s="1346"/>
      <c r="J15" s="1346">
        <f t="shared" si="0"/>
        <v>389.59999999999991</v>
      </c>
      <c r="K15" s="1346"/>
    </row>
    <row r="16" spans="1:11" ht="15.75" x14ac:dyDescent="0.25">
      <c r="A16" s="1281"/>
      <c r="B16" s="1282"/>
      <c r="C16" s="1282"/>
      <c r="D16" s="1282"/>
      <c r="E16" s="1282"/>
      <c r="F16" s="1282"/>
      <c r="G16" s="1282"/>
      <c r="H16" s="1282"/>
      <c r="I16" s="1283"/>
      <c r="J16" s="1284"/>
      <c r="K16" s="1319"/>
    </row>
    <row r="17" spans="1:11" ht="15.75" x14ac:dyDescent="0.25">
      <c r="A17" s="1281" t="s">
        <v>294</v>
      </c>
      <c r="B17" s="1282"/>
      <c r="C17" s="1282"/>
      <c r="D17" s="1282"/>
      <c r="E17" s="1282"/>
      <c r="F17" s="1282"/>
      <c r="G17" s="1282"/>
      <c r="H17" s="1282"/>
      <c r="I17" s="1282"/>
      <c r="J17" s="1284"/>
      <c r="K17" s="1319"/>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&amp;L221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92" t="s">
        <v>658</v>
      </c>
    </row>
    <row r="2" spans="1:11" ht="18.75" x14ac:dyDescent="0.3">
      <c r="A2" s="1257" t="s">
        <v>290</v>
      </c>
      <c r="B2" s="1258"/>
      <c r="C2" s="1258"/>
      <c r="D2" s="1258"/>
      <c r="E2" s="1258"/>
      <c r="F2" s="1258"/>
      <c r="G2" s="1258"/>
      <c r="H2" s="1259"/>
      <c r="I2" s="1258"/>
      <c r="J2" s="1261"/>
      <c r="K2" s="1264"/>
    </row>
    <row r="3" spans="1:11" ht="18.75" x14ac:dyDescent="0.3">
      <c r="A3" s="1257" t="s">
        <v>1152</v>
      </c>
      <c r="B3" s="1258"/>
      <c r="C3" s="1258"/>
      <c r="D3" s="1258"/>
      <c r="E3" s="1258"/>
      <c r="F3" s="1258"/>
      <c r="G3" s="1258"/>
      <c r="H3" s="1259"/>
      <c r="I3" s="1258"/>
      <c r="J3" s="1261"/>
      <c r="K3" s="1264"/>
    </row>
    <row r="4" spans="1:11" ht="18.75" x14ac:dyDescent="0.3">
      <c r="A4" s="1265" t="s">
        <v>276</v>
      </c>
      <c r="B4" s="1258"/>
      <c r="C4" s="1258"/>
      <c r="D4" s="1293"/>
      <c r="E4" s="1293"/>
      <c r="F4" s="1258"/>
      <c r="G4" s="1258"/>
      <c r="H4" s="1259"/>
      <c r="I4" s="1258"/>
      <c r="J4" s="1261"/>
      <c r="K4" s="1264"/>
    </row>
    <row r="5" spans="1:11" ht="18.75" x14ac:dyDescent="0.3">
      <c r="A5" s="1329"/>
      <c r="B5" s="1329"/>
      <c r="C5" s="1329"/>
      <c r="D5" s="1329"/>
      <c r="E5" s="1329"/>
      <c r="F5" s="1330"/>
      <c r="G5" s="1330"/>
      <c r="H5" s="1259"/>
      <c r="I5" s="1329"/>
      <c r="J5" s="1261"/>
      <c r="K5" s="1264"/>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3133.62</v>
      </c>
      <c r="C8" s="1342"/>
      <c r="D8" s="1342">
        <v>3133.62</v>
      </c>
      <c r="E8" s="1342"/>
      <c r="F8" s="1342">
        <v>70499.199999999997</v>
      </c>
      <c r="G8" s="1342"/>
      <c r="H8" s="1342">
        <v>329747.5</v>
      </c>
      <c r="I8" s="1342"/>
      <c r="J8" s="1351" t="s">
        <v>293</v>
      </c>
    </row>
    <row r="9" spans="1:11" ht="15.75" x14ac:dyDescent="0.25">
      <c r="A9" s="1276">
        <v>2007</v>
      </c>
      <c r="B9" s="1342">
        <v>2591.73</v>
      </c>
      <c r="C9" s="1342"/>
      <c r="D9" s="1342">
        <v>2588.73</v>
      </c>
      <c r="E9" s="1342"/>
      <c r="F9" s="1342">
        <v>66656.600000000006</v>
      </c>
      <c r="G9" s="1342"/>
      <c r="H9" s="1342">
        <v>437925.04</v>
      </c>
      <c r="I9" s="1342"/>
      <c r="J9" s="1342">
        <f t="shared" ref="J9:J15" si="0">B9-B8</f>
        <v>-541.88999999999987</v>
      </c>
    </row>
    <row r="10" spans="1:11" ht="15.75" x14ac:dyDescent="0.25">
      <c r="A10" s="1276">
        <v>2008</v>
      </c>
      <c r="B10" s="1342">
        <v>2370.89</v>
      </c>
      <c r="C10" s="1342"/>
      <c r="D10" s="1342">
        <v>2368.89</v>
      </c>
      <c r="E10" s="1342"/>
      <c r="F10" s="1342">
        <v>72620.05</v>
      </c>
      <c r="G10" s="1342"/>
      <c r="H10" s="1342">
        <v>563565.44999999995</v>
      </c>
      <c r="I10" s="1342"/>
      <c r="J10" s="1342">
        <f t="shared" si="0"/>
        <v>-220.84000000000015</v>
      </c>
    </row>
    <row r="11" spans="1:11" ht="15.75" x14ac:dyDescent="0.25">
      <c r="A11" s="1276">
        <v>2009</v>
      </c>
      <c r="B11" s="1342">
        <v>2055.98</v>
      </c>
      <c r="C11" s="1342"/>
      <c r="D11" s="1342">
        <v>2055.98</v>
      </c>
      <c r="E11" s="1342"/>
      <c r="F11" s="1342">
        <v>67093.100000000006</v>
      </c>
      <c r="G11" s="1342"/>
      <c r="H11" s="1342">
        <v>290828.82</v>
      </c>
      <c r="I11" s="1342"/>
      <c r="J11" s="1342">
        <f t="shared" si="0"/>
        <v>-314.90999999999985</v>
      </c>
    </row>
    <row r="12" spans="1:11" ht="15.75" x14ac:dyDescent="0.25">
      <c r="A12" s="1276">
        <v>2010</v>
      </c>
      <c r="B12" s="1342">
        <v>2162.1</v>
      </c>
      <c r="C12" s="1342"/>
      <c r="D12" s="1342">
        <v>2162.1</v>
      </c>
      <c r="E12" s="1342"/>
      <c r="F12" s="1342">
        <v>70337.210000000006</v>
      </c>
      <c r="G12" s="1342"/>
      <c r="H12" s="1342">
        <v>607387.01</v>
      </c>
      <c r="I12" s="1342"/>
      <c r="J12" s="1342">
        <f t="shared" si="0"/>
        <v>106.11999999999989</v>
      </c>
    </row>
    <row r="13" spans="1:11" ht="15.75" x14ac:dyDescent="0.25">
      <c r="A13" s="1276">
        <v>2011</v>
      </c>
      <c r="B13" s="1342">
        <v>2176</v>
      </c>
      <c r="C13" s="1342"/>
      <c r="D13" s="1342">
        <v>2176</v>
      </c>
      <c r="E13" s="1342"/>
      <c r="F13" s="1342">
        <v>68152.399999999994</v>
      </c>
      <c r="G13" s="1342"/>
      <c r="H13" s="1342">
        <v>543617.32999999996</v>
      </c>
      <c r="I13" s="1342"/>
      <c r="J13" s="1342">
        <f t="shared" si="0"/>
        <v>13.900000000000091</v>
      </c>
    </row>
    <row r="14" spans="1:11" ht="15.75" x14ac:dyDescent="0.25">
      <c r="A14" s="1276">
        <v>2012</v>
      </c>
      <c r="B14" s="1342">
        <v>2256.5</v>
      </c>
      <c r="C14" s="1342"/>
      <c r="D14" s="1342">
        <v>2256.5</v>
      </c>
      <c r="E14" s="1342"/>
      <c r="F14" s="1342">
        <v>71202.899999999994</v>
      </c>
      <c r="G14" s="1342"/>
      <c r="H14" s="1342">
        <v>407264.41</v>
      </c>
      <c r="I14" s="1342"/>
      <c r="J14" s="1342">
        <f t="shared" si="0"/>
        <v>80.5</v>
      </c>
    </row>
    <row r="15" spans="1:11" ht="15.75" x14ac:dyDescent="0.25">
      <c r="A15" s="1277">
        <v>2013</v>
      </c>
      <c r="B15" s="1353">
        <v>2248.02</v>
      </c>
      <c r="C15" s="1346"/>
      <c r="D15" s="1346">
        <v>2248.02</v>
      </c>
      <c r="E15" s="1346"/>
      <c r="F15" s="1346">
        <v>77035.81</v>
      </c>
      <c r="G15" s="1346"/>
      <c r="H15" s="1346">
        <v>508513.9</v>
      </c>
      <c r="I15" s="1346"/>
      <c r="J15" s="1346">
        <f t="shared" si="0"/>
        <v>-8.4800000000000182</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2"/>
      <c r="J17" s="1284"/>
      <c r="K17" s="1319"/>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21"/>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92" t="s">
        <v>870</v>
      </c>
    </row>
    <row r="2" spans="1:11" ht="18" x14ac:dyDescent="0.25">
      <c r="A2" s="1257" t="s">
        <v>290</v>
      </c>
      <c r="B2" s="1258"/>
      <c r="C2" s="1258"/>
      <c r="D2" s="1258"/>
      <c r="E2" s="1258"/>
      <c r="F2" s="1258"/>
      <c r="G2" s="1258"/>
      <c r="H2" s="1259"/>
      <c r="I2" s="1258"/>
      <c r="J2" s="1261"/>
    </row>
    <row r="3" spans="1:11" ht="18" x14ac:dyDescent="0.25">
      <c r="A3" s="1257" t="s">
        <v>1153</v>
      </c>
      <c r="B3" s="1258"/>
      <c r="C3" s="1258"/>
      <c r="D3" s="1258"/>
      <c r="E3" s="1258"/>
      <c r="F3" s="1258"/>
      <c r="G3" s="1258"/>
      <c r="H3" s="1259"/>
      <c r="I3" s="1258"/>
      <c r="J3" s="1261"/>
    </row>
    <row r="4" spans="1:11" ht="18" x14ac:dyDescent="0.25">
      <c r="A4" s="1265"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15" customHeight="1" x14ac:dyDescent="0.25">
      <c r="A6" s="1537" t="s">
        <v>62</v>
      </c>
      <c r="B6" s="1542" t="s">
        <v>291</v>
      </c>
      <c r="C6" s="1542"/>
      <c r="D6" s="1542"/>
      <c r="E6" s="1271"/>
      <c r="F6" s="1537" t="s">
        <v>329</v>
      </c>
      <c r="G6" s="1537"/>
      <c r="H6" s="1537" t="s">
        <v>314</v>
      </c>
      <c r="I6" s="1537"/>
      <c r="J6" s="1537" t="s">
        <v>1042</v>
      </c>
      <c r="K6" s="1537"/>
    </row>
    <row r="7" spans="1:11" ht="31.5" customHeight="1" x14ac:dyDescent="0.25">
      <c r="A7" s="1539"/>
      <c r="B7" s="1543" t="s">
        <v>1040</v>
      </c>
      <c r="C7" s="1543"/>
      <c r="D7" s="1539" t="s">
        <v>1041</v>
      </c>
      <c r="E7" s="1539"/>
      <c r="F7" s="1539"/>
      <c r="G7" s="1539"/>
      <c r="H7" s="1539"/>
      <c r="I7" s="1539"/>
      <c r="J7" s="1539"/>
      <c r="K7" s="1539"/>
    </row>
    <row r="8" spans="1:11" ht="15.75" x14ac:dyDescent="0.25">
      <c r="A8" s="1272">
        <v>2006</v>
      </c>
      <c r="B8" s="1342">
        <v>2756.05</v>
      </c>
      <c r="C8" s="1342"/>
      <c r="D8" s="1342">
        <v>2756.05</v>
      </c>
      <c r="E8" s="1342"/>
      <c r="F8" s="1342">
        <v>4020.57</v>
      </c>
      <c r="G8" s="1342"/>
      <c r="H8" s="1342">
        <v>45870.23</v>
      </c>
      <c r="I8" s="1342"/>
      <c r="J8" s="1351" t="s">
        <v>293</v>
      </c>
      <c r="K8" s="1342"/>
    </row>
    <row r="9" spans="1:11" ht="15.75" x14ac:dyDescent="0.25">
      <c r="A9" s="1276">
        <v>2007</v>
      </c>
      <c r="B9" s="1342">
        <v>2807</v>
      </c>
      <c r="C9" s="1342"/>
      <c r="D9" s="1342">
        <v>2799.5</v>
      </c>
      <c r="E9" s="1342"/>
      <c r="F9" s="1342">
        <v>3438.63</v>
      </c>
      <c r="G9" s="1342"/>
      <c r="H9" s="1342">
        <v>41925.64</v>
      </c>
      <c r="I9" s="1342"/>
      <c r="J9" s="1342">
        <f t="shared" ref="J9:J15" si="0">B9-B8</f>
        <v>50.949999999999818</v>
      </c>
      <c r="K9" s="1342"/>
    </row>
    <row r="10" spans="1:11" ht="15.75" x14ac:dyDescent="0.25">
      <c r="A10" s="1276">
        <v>2008</v>
      </c>
      <c r="B10" s="1342">
        <v>1661.8</v>
      </c>
      <c r="C10" s="1342"/>
      <c r="D10" s="1342">
        <v>1654.8</v>
      </c>
      <c r="E10" s="1342"/>
      <c r="F10" s="1342">
        <v>1765.51</v>
      </c>
      <c r="G10" s="1342"/>
      <c r="H10" s="1342">
        <v>22423.24</v>
      </c>
      <c r="I10" s="1342"/>
      <c r="J10" s="1342">
        <f t="shared" si="0"/>
        <v>-1145.2</v>
      </c>
      <c r="K10" s="1342"/>
    </row>
    <row r="11" spans="1:11" ht="15.75" x14ac:dyDescent="0.25">
      <c r="A11" s="1276">
        <v>2009</v>
      </c>
      <c r="B11" s="1342">
        <v>1832.5</v>
      </c>
      <c r="C11" s="1342"/>
      <c r="D11" s="1342">
        <v>1832.5</v>
      </c>
      <c r="E11" s="1342"/>
      <c r="F11" s="1342">
        <v>1704.48</v>
      </c>
      <c r="G11" s="1342"/>
      <c r="H11" s="1342">
        <v>21724.93</v>
      </c>
      <c r="I11" s="1342"/>
      <c r="J11" s="1342">
        <f t="shared" si="0"/>
        <v>170.70000000000005</v>
      </c>
      <c r="K11" s="1342"/>
    </row>
    <row r="12" spans="1:11" ht="15.75" x14ac:dyDescent="0.25">
      <c r="A12" s="1276">
        <v>2010</v>
      </c>
      <c r="B12" s="1342">
        <v>2166.5</v>
      </c>
      <c r="C12" s="1342"/>
      <c r="D12" s="1342">
        <v>2166.5</v>
      </c>
      <c r="E12" s="1342"/>
      <c r="F12" s="1342">
        <v>2338.11</v>
      </c>
      <c r="G12" s="1342"/>
      <c r="H12" s="1342">
        <v>33116.17</v>
      </c>
      <c r="I12" s="1342"/>
      <c r="J12" s="1342">
        <f t="shared" si="0"/>
        <v>334</v>
      </c>
      <c r="K12" s="1342"/>
    </row>
    <row r="13" spans="1:11" ht="15.75" x14ac:dyDescent="0.25">
      <c r="A13" s="1276">
        <v>2011</v>
      </c>
      <c r="B13" s="1342">
        <v>1925</v>
      </c>
      <c r="C13" s="1342"/>
      <c r="D13" s="1342">
        <v>1925</v>
      </c>
      <c r="E13" s="1342"/>
      <c r="F13" s="1342">
        <v>2052.13</v>
      </c>
      <c r="G13" s="1342"/>
      <c r="H13" s="1342">
        <v>28305.599999999999</v>
      </c>
      <c r="I13" s="1342"/>
      <c r="J13" s="1342">
        <f t="shared" si="0"/>
        <v>-241.5</v>
      </c>
      <c r="K13" s="1342"/>
    </row>
    <row r="14" spans="1:11" ht="15.75" x14ac:dyDescent="0.25">
      <c r="A14" s="1276">
        <v>2012</v>
      </c>
      <c r="B14" s="1342">
        <v>2077.3000000000002</v>
      </c>
      <c r="C14" s="1342"/>
      <c r="D14" s="1342">
        <v>2077.3000000000002</v>
      </c>
      <c r="E14" s="1342"/>
      <c r="F14" s="1342">
        <v>2203.69</v>
      </c>
      <c r="G14" s="1342"/>
      <c r="H14" s="1342">
        <v>31903.8</v>
      </c>
      <c r="I14" s="1342"/>
      <c r="J14" s="1342">
        <f t="shared" si="0"/>
        <v>152.30000000000018</v>
      </c>
      <c r="K14" s="1342"/>
    </row>
    <row r="15" spans="1:11" ht="15.75" x14ac:dyDescent="0.25">
      <c r="A15" s="1277">
        <v>2013</v>
      </c>
      <c r="B15" s="1346">
        <v>1367.49</v>
      </c>
      <c r="C15" s="1346"/>
      <c r="D15" s="1346">
        <v>1367.49</v>
      </c>
      <c r="E15" s="1346"/>
      <c r="F15" s="1346">
        <v>1543.46</v>
      </c>
      <c r="G15" s="1346"/>
      <c r="H15" s="1346">
        <v>14269.21</v>
      </c>
      <c r="I15" s="1346"/>
      <c r="J15" s="1346">
        <f t="shared" si="0"/>
        <v>-709.81000000000017</v>
      </c>
      <c r="K15" s="1346"/>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2"/>
      <c r="J17" s="1284"/>
      <c r="K17" s="1319"/>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row r="21" spans="1:11" ht="18" x14ac:dyDescent="0.25">
      <c r="K21" s="1292"/>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&amp;L223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92" t="s">
        <v>871</v>
      </c>
    </row>
    <row r="2" spans="1:11" ht="18" x14ac:dyDescent="0.25">
      <c r="A2" s="1257" t="s">
        <v>290</v>
      </c>
      <c r="B2" s="1258"/>
      <c r="C2" s="1258"/>
      <c r="D2" s="1258"/>
      <c r="E2" s="1258"/>
      <c r="F2" s="1258"/>
      <c r="G2" s="1258"/>
      <c r="H2" s="1259"/>
      <c r="I2" s="1258"/>
      <c r="J2" s="1261"/>
    </row>
    <row r="3" spans="1:11" ht="18" x14ac:dyDescent="0.25">
      <c r="A3" s="1257" t="s">
        <v>1154</v>
      </c>
      <c r="B3" s="1258"/>
      <c r="C3" s="1258"/>
      <c r="D3" s="1258"/>
      <c r="E3" s="1258"/>
      <c r="F3" s="1258"/>
      <c r="G3" s="1258"/>
      <c r="H3" s="1259"/>
      <c r="I3" s="1258"/>
      <c r="J3" s="1261"/>
    </row>
    <row r="4" spans="1:11" ht="18" x14ac:dyDescent="0.25">
      <c r="A4" s="1265"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15" customHeight="1" x14ac:dyDescent="0.25">
      <c r="A6" s="1537" t="s">
        <v>62</v>
      </c>
      <c r="B6" s="1542" t="s">
        <v>291</v>
      </c>
      <c r="C6" s="1542"/>
      <c r="D6" s="1542"/>
      <c r="E6" s="1271"/>
      <c r="F6" s="1537" t="s">
        <v>329</v>
      </c>
      <c r="G6" s="1537"/>
      <c r="H6" s="1537" t="s">
        <v>314</v>
      </c>
      <c r="I6" s="1537"/>
      <c r="J6" s="1537" t="s">
        <v>1042</v>
      </c>
      <c r="K6" s="1537"/>
    </row>
    <row r="7" spans="1:11" ht="31.5" customHeight="1" x14ac:dyDescent="0.25">
      <c r="A7" s="1539"/>
      <c r="B7" s="1543" t="s">
        <v>1040</v>
      </c>
      <c r="C7" s="1543"/>
      <c r="D7" s="1539" t="s">
        <v>1041</v>
      </c>
      <c r="E7" s="1539"/>
      <c r="F7" s="1539"/>
      <c r="G7" s="1539"/>
      <c r="H7" s="1539"/>
      <c r="I7" s="1539"/>
      <c r="J7" s="1539"/>
      <c r="K7" s="1539"/>
    </row>
    <row r="8" spans="1:11" ht="15.75" x14ac:dyDescent="0.25">
      <c r="A8" s="1272">
        <v>2006</v>
      </c>
      <c r="B8" s="1342">
        <v>1944.8</v>
      </c>
      <c r="C8" s="1342"/>
      <c r="D8" s="1342">
        <v>1944.8</v>
      </c>
      <c r="E8" s="1342"/>
      <c r="F8" s="1342">
        <v>26303.7</v>
      </c>
      <c r="G8" s="1342"/>
      <c r="H8" s="1342">
        <v>208363.32</v>
      </c>
      <c r="I8" s="1342"/>
      <c r="J8" s="1351" t="s">
        <v>293</v>
      </c>
      <c r="K8" s="1342"/>
    </row>
    <row r="9" spans="1:11" ht="15.75" x14ac:dyDescent="0.25">
      <c r="A9" s="1276">
        <v>2007</v>
      </c>
      <c r="B9" s="1342">
        <v>1950.8</v>
      </c>
      <c r="C9" s="1342"/>
      <c r="D9" s="1342">
        <v>1950.8</v>
      </c>
      <c r="E9" s="1342"/>
      <c r="F9" s="1342">
        <v>23962.6</v>
      </c>
      <c r="G9" s="1342"/>
      <c r="H9" s="1342">
        <v>209171.20000000001</v>
      </c>
      <c r="I9" s="1342"/>
      <c r="J9" s="1342">
        <f>B9-B8</f>
        <v>6</v>
      </c>
      <c r="K9" s="1342"/>
    </row>
    <row r="10" spans="1:11" ht="15.75" x14ac:dyDescent="0.25">
      <c r="A10" s="1276">
        <v>2008</v>
      </c>
      <c r="B10" s="1342">
        <v>2059</v>
      </c>
      <c r="C10" s="1342"/>
      <c r="D10" s="1342">
        <v>2059</v>
      </c>
      <c r="E10" s="1342"/>
      <c r="F10" s="1342">
        <v>19080</v>
      </c>
      <c r="G10" s="1342"/>
      <c r="H10" s="1342">
        <v>177309.1</v>
      </c>
      <c r="I10" s="1342"/>
      <c r="J10" s="1342">
        <f>B10-B9</f>
        <v>108.20000000000005</v>
      </c>
      <c r="K10" s="1342"/>
    </row>
    <row r="11" spans="1:11" ht="15.75" x14ac:dyDescent="0.25">
      <c r="A11" s="1276">
        <v>2009</v>
      </c>
      <c r="B11" s="1342">
        <v>2077</v>
      </c>
      <c r="C11" s="1342"/>
      <c r="D11" s="1342">
        <v>2058</v>
      </c>
      <c r="E11" s="1342"/>
      <c r="F11" s="1342">
        <v>21364</v>
      </c>
      <c r="G11" s="1342"/>
      <c r="H11" s="1342">
        <v>203187.1</v>
      </c>
      <c r="I11" s="1342"/>
      <c r="J11" s="1342">
        <f t="shared" ref="J11:J15" si="0">B11-B10</f>
        <v>18</v>
      </c>
      <c r="K11" s="1342"/>
    </row>
    <row r="12" spans="1:11" ht="15.75" x14ac:dyDescent="0.25">
      <c r="A12" s="1276">
        <v>2010</v>
      </c>
      <c r="B12" s="1342">
        <v>2061.5</v>
      </c>
      <c r="C12" s="1342"/>
      <c r="D12" s="1342">
        <v>1971</v>
      </c>
      <c r="E12" s="1342"/>
      <c r="F12" s="1342">
        <v>18692.11</v>
      </c>
      <c r="G12" s="1342"/>
      <c r="H12" s="1342">
        <v>150447.16</v>
      </c>
      <c r="I12" s="1342"/>
      <c r="J12" s="1342">
        <f t="shared" si="0"/>
        <v>-15.5</v>
      </c>
      <c r="K12" s="1342"/>
    </row>
    <row r="13" spans="1:11" ht="15.75" x14ac:dyDescent="0.25">
      <c r="A13" s="1276">
        <v>2011</v>
      </c>
      <c r="B13" s="1342">
        <v>2057.5</v>
      </c>
      <c r="C13" s="1342"/>
      <c r="D13" s="1342">
        <v>1873</v>
      </c>
      <c r="E13" s="1342"/>
      <c r="F13" s="1342">
        <v>18542.38</v>
      </c>
      <c r="G13" s="1342"/>
      <c r="H13" s="1342">
        <v>157249.72</v>
      </c>
      <c r="I13" s="1342"/>
      <c r="J13" s="1342">
        <f t="shared" si="0"/>
        <v>-4</v>
      </c>
      <c r="K13" s="1342"/>
    </row>
    <row r="14" spans="1:11" ht="15.75" x14ac:dyDescent="0.25">
      <c r="A14" s="1276">
        <v>2012</v>
      </c>
      <c r="B14" s="1342">
        <v>2070.5</v>
      </c>
      <c r="C14" s="1342"/>
      <c r="D14" s="1342">
        <v>2070.5</v>
      </c>
      <c r="E14" s="1342"/>
      <c r="F14" s="1342">
        <v>20276.900000000001</v>
      </c>
      <c r="G14" s="1342"/>
      <c r="H14" s="1342">
        <v>124532.04</v>
      </c>
      <c r="I14" s="1342"/>
      <c r="J14" s="1342">
        <f t="shared" si="0"/>
        <v>13</v>
      </c>
      <c r="K14" s="1342"/>
    </row>
    <row r="15" spans="1:11" ht="15.75" x14ac:dyDescent="0.25">
      <c r="A15" s="1277">
        <v>2013</v>
      </c>
      <c r="B15" s="1346">
        <v>1528</v>
      </c>
      <c r="C15" s="1346"/>
      <c r="D15" s="1346">
        <v>1514</v>
      </c>
      <c r="E15" s="1346"/>
      <c r="F15" s="1346">
        <v>12858</v>
      </c>
      <c r="G15" s="1346"/>
      <c r="H15" s="1346">
        <v>115722.99</v>
      </c>
      <c r="I15" s="1346"/>
      <c r="J15" s="1346">
        <f t="shared" si="0"/>
        <v>-542.5</v>
      </c>
      <c r="K15" s="1346"/>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2"/>
      <c r="J17" s="1284"/>
      <c r="K17" s="1319"/>
    </row>
    <row r="18" spans="1:11" ht="30.75" customHeight="1" x14ac:dyDescent="0.25">
      <c r="A18" s="1544" t="s">
        <v>288</v>
      </c>
      <c r="B18" s="1544"/>
      <c r="C18" s="1544"/>
      <c r="D18" s="1544"/>
      <c r="E18" s="1544"/>
      <c r="F18" s="1544"/>
      <c r="G18" s="1544"/>
      <c r="H18" s="1544"/>
      <c r="I18" s="1544"/>
      <c r="J18" s="1544"/>
      <c r="K18" s="1544"/>
    </row>
    <row r="19" spans="1:11" x14ac:dyDescent="0.25">
      <c r="A19" s="1275"/>
      <c r="B19" s="1357"/>
      <c r="C19" s="1357"/>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&amp;R224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92" t="s">
        <v>659</v>
      </c>
    </row>
    <row r="2" spans="1:11" ht="18" x14ac:dyDescent="0.25">
      <c r="A2" s="1257" t="s">
        <v>290</v>
      </c>
      <c r="B2" s="1258"/>
      <c r="C2" s="1258"/>
      <c r="D2" s="1258"/>
      <c r="E2" s="1258"/>
      <c r="F2" s="1258"/>
      <c r="G2" s="1258"/>
      <c r="H2" s="1259"/>
      <c r="I2" s="1258"/>
      <c r="J2" s="1261"/>
    </row>
    <row r="3" spans="1:11" ht="18" x14ac:dyDescent="0.25">
      <c r="A3" s="1257" t="s">
        <v>1155</v>
      </c>
      <c r="B3" s="1258"/>
      <c r="C3" s="1258"/>
      <c r="D3" s="1258"/>
      <c r="E3" s="1258"/>
      <c r="F3" s="1258"/>
      <c r="G3" s="1258"/>
      <c r="H3" s="1259"/>
      <c r="I3" s="1258"/>
      <c r="J3" s="1261"/>
    </row>
    <row r="4" spans="1:11" ht="18" x14ac:dyDescent="0.25">
      <c r="A4" s="1265"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15" customHeight="1" x14ac:dyDescent="0.25">
      <c r="A6" s="1537" t="s">
        <v>62</v>
      </c>
      <c r="B6" s="1542" t="s">
        <v>291</v>
      </c>
      <c r="C6" s="1542"/>
      <c r="D6" s="1542"/>
      <c r="E6" s="1271"/>
      <c r="F6" s="1537" t="s">
        <v>329</v>
      </c>
      <c r="G6" s="1537"/>
      <c r="H6" s="1537" t="s">
        <v>314</v>
      </c>
      <c r="I6" s="1537"/>
      <c r="J6" s="1537" t="s">
        <v>1042</v>
      </c>
      <c r="K6" s="1537"/>
    </row>
    <row r="7" spans="1:11" ht="31.5" customHeight="1" x14ac:dyDescent="0.25">
      <c r="A7" s="1539"/>
      <c r="B7" s="1543" t="s">
        <v>1040</v>
      </c>
      <c r="C7" s="1543"/>
      <c r="D7" s="1539" t="s">
        <v>1041</v>
      </c>
      <c r="E7" s="1539"/>
      <c r="F7" s="1539"/>
      <c r="G7" s="1539"/>
      <c r="H7" s="1539"/>
      <c r="I7" s="1539"/>
      <c r="J7" s="1539"/>
      <c r="K7" s="1539"/>
    </row>
    <row r="8" spans="1:11" ht="15.75" x14ac:dyDescent="0.25">
      <c r="A8" s="1272">
        <v>2006</v>
      </c>
      <c r="B8" s="1342">
        <v>2061.9</v>
      </c>
      <c r="C8" s="1342"/>
      <c r="D8" s="1342">
        <v>2061.9</v>
      </c>
      <c r="E8" s="1342"/>
      <c r="F8" s="1342">
        <v>21259.7</v>
      </c>
      <c r="G8" s="1342"/>
      <c r="H8" s="1342">
        <v>53235.98</v>
      </c>
      <c r="I8" s="1342"/>
      <c r="J8" s="1351" t="s">
        <v>293</v>
      </c>
      <c r="K8" s="1342"/>
    </row>
    <row r="9" spans="1:11" ht="15.75" x14ac:dyDescent="0.25">
      <c r="A9" s="1276">
        <v>2007</v>
      </c>
      <c r="B9" s="1342">
        <v>1031.7</v>
      </c>
      <c r="C9" s="1342"/>
      <c r="D9" s="1342">
        <v>1031.7</v>
      </c>
      <c r="E9" s="1342"/>
      <c r="F9" s="1342">
        <v>10146.299999999999</v>
      </c>
      <c r="G9" s="1342"/>
      <c r="H9" s="1342">
        <v>25697.02</v>
      </c>
      <c r="I9" s="1342"/>
      <c r="J9" s="1342">
        <f>B9-B8</f>
        <v>-1030.2</v>
      </c>
      <c r="K9" s="1342"/>
    </row>
    <row r="10" spans="1:11" ht="15.75" x14ac:dyDescent="0.25">
      <c r="A10" s="1276">
        <v>2008</v>
      </c>
      <c r="B10" s="1342">
        <v>1330.1</v>
      </c>
      <c r="C10" s="1342"/>
      <c r="D10" s="1342">
        <v>1330.1</v>
      </c>
      <c r="E10" s="1342"/>
      <c r="F10" s="1342">
        <v>13547</v>
      </c>
      <c r="G10" s="1342"/>
      <c r="H10" s="1342">
        <v>55754.48</v>
      </c>
      <c r="I10" s="1342"/>
      <c r="J10" s="1342">
        <f>H10-H9</f>
        <v>30057.460000000003</v>
      </c>
      <c r="K10" s="1342"/>
    </row>
    <row r="11" spans="1:11" ht="15.75" x14ac:dyDescent="0.25">
      <c r="A11" s="1276">
        <v>2009</v>
      </c>
      <c r="B11" s="1342">
        <v>1419.4</v>
      </c>
      <c r="C11" s="1342"/>
      <c r="D11" s="1342">
        <v>1405.4</v>
      </c>
      <c r="E11" s="1342"/>
      <c r="F11" s="1342">
        <v>14036</v>
      </c>
      <c r="G11" s="1342"/>
      <c r="H11" s="1342">
        <v>60528.1</v>
      </c>
      <c r="I11" s="1342"/>
      <c r="J11" s="1342">
        <f t="shared" ref="J11:J12" si="0">H11-H10</f>
        <v>4773.6199999999953</v>
      </c>
      <c r="K11" s="1342"/>
    </row>
    <row r="12" spans="1:11" ht="15.75" x14ac:dyDescent="0.25">
      <c r="A12" s="1276">
        <v>2010</v>
      </c>
      <c r="B12" s="1342">
        <v>1436</v>
      </c>
      <c r="C12" s="1342"/>
      <c r="D12" s="1342">
        <v>1436</v>
      </c>
      <c r="E12" s="1342"/>
      <c r="F12" s="1342">
        <v>14331.79</v>
      </c>
      <c r="G12" s="1342"/>
      <c r="H12" s="1342">
        <v>72751.19</v>
      </c>
      <c r="I12" s="1342"/>
      <c r="J12" s="1342">
        <f t="shared" si="0"/>
        <v>12223.090000000004</v>
      </c>
      <c r="K12" s="1342"/>
    </row>
    <row r="13" spans="1:11" ht="15.75" x14ac:dyDescent="0.25">
      <c r="A13" s="1276">
        <v>2011</v>
      </c>
      <c r="B13" s="1342">
        <v>1501</v>
      </c>
      <c r="C13" s="1342"/>
      <c r="D13" s="1342">
        <v>1501</v>
      </c>
      <c r="E13" s="1342"/>
      <c r="F13" s="1342">
        <v>15095.84</v>
      </c>
      <c r="G13" s="1342"/>
      <c r="H13" s="1342">
        <v>75264.53</v>
      </c>
      <c r="I13" s="1342"/>
      <c r="J13" s="1342">
        <f>H13-H12</f>
        <v>2513.3399999999965</v>
      </c>
      <c r="K13" s="1342"/>
    </row>
    <row r="14" spans="1:11" ht="15.75" x14ac:dyDescent="0.25">
      <c r="A14" s="1276">
        <v>2012</v>
      </c>
      <c r="B14" s="1342">
        <v>1373.2</v>
      </c>
      <c r="C14" s="1342"/>
      <c r="D14" s="1342">
        <v>1373.2</v>
      </c>
      <c r="E14" s="1342"/>
      <c r="F14" s="1342">
        <v>14028.6</v>
      </c>
      <c r="G14" s="1342"/>
      <c r="H14" s="1342">
        <v>57441.15</v>
      </c>
      <c r="I14" s="1342"/>
      <c r="J14" s="1342">
        <f>H14-H13</f>
        <v>-17823.379999999997</v>
      </c>
      <c r="K14" s="1342"/>
    </row>
    <row r="15" spans="1:11" ht="15.75" x14ac:dyDescent="0.25">
      <c r="A15" s="1277">
        <v>2013</v>
      </c>
      <c r="B15" s="1346">
        <v>1164.2</v>
      </c>
      <c r="C15" s="1346"/>
      <c r="D15" s="1346">
        <v>1164.2</v>
      </c>
      <c r="E15" s="1346"/>
      <c r="F15" s="1346">
        <v>11790.68</v>
      </c>
      <c r="G15" s="1346"/>
      <c r="H15" s="1346">
        <v>52138.43</v>
      </c>
      <c r="I15" s="1346"/>
      <c r="J15" s="1346">
        <f>H15-H14</f>
        <v>-5302.7200000000012</v>
      </c>
      <c r="K15" s="1346"/>
    </row>
    <row r="16" spans="1:11" ht="15.75" x14ac:dyDescent="0.25">
      <c r="A16" s="1285"/>
      <c r="B16" s="1286"/>
      <c r="C16" s="1286"/>
      <c r="D16" s="1286"/>
      <c r="E16" s="1286"/>
      <c r="F16" s="1286"/>
      <c r="G16" s="1286"/>
      <c r="H16" s="1287"/>
      <c r="I16" s="1286"/>
      <c r="J16" s="1284"/>
    </row>
    <row r="17" spans="1:11" ht="15.75" x14ac:dyDescent="0.25">
      <c r="A17" s="1285" t="s">
        <v>294</v>
      </c>
      <c r="B17" s="1286"/>
      <c r="C17" s="1286"/>
      <c r="D17" s="1286"/>
      <c r="E17" s="1286"/>
      <c r="F17" s="1286"/>
      <c r="G17" s="1286"/>
      <c r="H17" s="1287"/>
      <c r="I17" s="1286"/>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&amp;L225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9"/>
  <sheetViews>
    <sheetView showGridLines="0" view="pageBreakPreview" zoomScaleNormal="100" zoomScaleSheetLayoutView="100" workbookViewId="0">
      <selection activeCell="I8" sqref="I8"/>
    </sheetView>
  </sheetViews>
  <sheetFormatPr baseColWidth="10" defaultRowHeight="15" x14ac:dyDescent="0.25"/>
  <cols>
    <col min="1" max="1" width="2.875" style="1223" customWidth="1"/>
    <col min="2" max="2" width="20.625" style="1223" customWidth="1"/>
    <col min="3" max="3" width="8.625" style="1223" customWidth="1"/>
    <col min="4" max="4" width="1.625" style="1223" customWidth="1"/>
    <col min="5" max="5" width="8.625" style="1223" customWidth="1"/>
    <col min="6" max="6" width="1.625" style="1223" customWidth="1"/>
    <col min="7" max="7" width="8.625" style="1223" customWidth="1"/>
    <col min="8" max="8" width="1.625" style="1223" customWidth="1"/>
    <col min="9" max="9" width="8.625" style="1223" customWidth="1"/>
    <col min="10" max="10" width="1.625" style="1223" customWidth="1"/>
    <col min="11" max="11" width="8.625" style="1223" customWidth="1"/>
    <col min="12" max="12" width="1.625" style="1223" customWidth="1"/>
    <col min="13" max="13" width="8.625" style="1223" customWidth="1"/>
    <col min="14" max="14" width="1.625" style="1223" customWidth="1"/>
    <col min="15" max="15" width="8.625" style="1223" customWidth="1"/>
    <col min="16" max="16" width="1.625" style="1223" customWidth="1"/>
    <col min="17" max="17" width="8.625" style="1223" customWidth="1"/>
    <col min="18" max="18" width="1.625" style="1223" customWidth="1"/>
    <col min="19" max="19" width="11.375" style="1223" bestFit="1" customWidth="1"/>
    <col min="20" max="16384" width="11" style="1223"/>
  </cols>
  <sheetData>
    <row r="1" spans="1:18" ht="20.100000000000001" customHeight="1" x14ac:dyDescent="0.25">
      <c r="A1" s="1265" t="s">
        <v>1075</v>
      </c>
      <c r="B1" s="1358"/>
      <c r="C1" s="1358"/>
      <c r="D1" s="1358"/>
      <c r="E1" s="1332"/>
      <c r="F1" s="1332"/>
      <c r="G1" s="1332"/>
      <c r="H1" s="1332"/>
      <c r="I1" s="1332"/>
      <c r="J1" s="1332"/>
      <c r="K1" s="1332"/>
      <c r="L1" s="1332"/>
      <c r="M1" s="1332"/>
      <c r="N1" s="1332"/>
      <c r="O1" s="1332"/>
      <c r="P1" s="1332"/>
      <c r="Q1" s="1332"/>
      <c r="R1" s="1333" t="s">
        <v>661</v>
      </c>
    </row>
    <row r="2" spans="1:18" ht="20.100000000000001" customHeight="1" x14ac:dyDescent="0.25">
      <c r="A2" s="1265" t="s">
        <v>276</v>
      </c>
      <c r="B2" s="1358"/>
      <c r="C2" s="1358"/>
      <c r="D2" s="1358"/>
      <c r="E2" s="1332"/>
      <c r="F2" s="1332"/>
      <c r="G2" s="1332"/>
      <c r="H2" s="1332"/>
      <c r="I2" s="1332"/>
      <c r="J2" s="1332"/>
      <c r="K2" s="1332"/>
      <c r="L2" s="1332"/>
      <c r="M2" s="1332"/>
      <c r="N2" s="1332"/>
      <c r="O2" s="1332"/>
      <c r="P2" s="1332"/>
      <c r="Q2" s="1332"/>
    </row>
    <row r="3" spans="1:18" ht="15.75" x14ac:dyDescent="0.25">
      <c r="A3" s="1347"/>
      <c r="B3" s="1268"/>
      <c r="C3" s="1268"/>
      <c r="D3" s="1268"/>
      <c r="E3" s="1359"/>
      <c r="F3" s="1359"/>
      <c r="G3" s="1268"/>
      <c r="H3" s="1268"/>
      <c r="I3" s="1268"/>
      <c r="J3" s="1268"/>
      <c r="K3" s="1305"/>
      <c r="L3" s="1305"/>
      <c r="M3" s="1305"/>
      <c r="N3" s="1305"/>
      <c r="O3" s="1347"/>
      <c r="P3" s="1347"/>
      <c r="Q3" s="1347"/>
    </row>
    <row r="4" spans="1:18" ht="20.100000000000001" customHeight="1" x14ac:dyDescent="0.25">
      <c r="A4" s="1537" t="s">
        <v>62</v>
      </c>
      <c r="B4" s="1537"/>
      <c r="C4" s="1537" t="s">
        <v>314</v>
      </c>
      <c r="D4" s="1537"/>
      <c r="E4" s="1537"/>
      <c r="F4" s="1537"/>
      <c r="G4" s="1537"/>
      <c r="H4" s="1537"/>
      <c r="I4" s="1537"/>
      <c r="J4" s="1537"/>
      <c r="K4" s="1537"/>
      <c r="L4" s="1537"/>
      <c r="M4" s="1537"/>
      <c r="N4" s="1537"/>
      <c r="O4" s="1537"/>
      <c r="P4" s="1537"/>
      <c r="Q4" s="1537"/>
      <c r="R4" s="1537"/>
    </row>
    <row r="5" spans="1:18" ht="20.100000000000001" customHeight="1" x14ac:dyDescent="0.25">
      <c r="A5" s="1538"/>
      <c r="B5" s="1538"/>
      <c r="C5" s="1539"/>
      <c r="D5" s="1539"/>
      <c r="E5" s="1539"/>
      <c r="F5" s="1539"/>
      <c r="G5" s="1539"/>
      <c r="H5" s="1539"/>
      <c r="I5" s="1539"/>
      <c r="J5" s="1539"/>
      <c r="K5" s="1539"/>
      <c r="L5" s="1539"/>
      <c r="M5" s="1539"/>
      <c r="N5" s="1539"/>
      <c r="O5" s="1539"/>
      <c r="P5" s="1539"/>
      <c r="Q5" s="1539"/>
      <c r="R5" s="1539"/>
    </row>
    <row r="6" spans="1:18" s="1238" customFormat="1" ht="20.100000000000001" customHeight="1" x14ac:dyDescent="0.25">
      <c r="A6" s="1539"/>
      <c r="B6" s="1539"/>
      <c r="C6" s="1338">
        <v>2006</v>
      </c>
      <c r="D6" s="1338"/>
      <c r="E6" s="1338">
        <v>2007</v>
      </c>
      <c r="F6" s="1338"/>
      <c r="G6" s="1338">
        <v>2008</v>
      </c>
      <c r="H6" s="1338"/>
      <c r="I6" s="1338">
        <v>2009</v>
      </c>
      <c r="J6" s="1338"/>
      <c r="K6" s="1338">
        <v>2010</v>
      </c>
      <c r="L6" s="1338"/>
      <c r="M6" s="1338">
        <v>2011</v>
      </c>
      <c r="N6" s="1338"/>
      <c r="O6" s="1338">
        <v>2012</v>
      </c>
      <c r="P6" s="1338"/>
      <c r="Q6" s="1338">
        <v>2013</v>
      </c>
      <c r="R6" s="1338"/>
    </row>
    <row r="7" spans="1:18" ht="20.100000000000001" customHeight="1" x14ac:dyDescent="0.25">
      <c r="A7" s="1540" t="s">
        <v>5</v>
      </c>
      <c r="B7" s="1540"/>
      <c r="C7" s="1339">
        <f>SUM(C8:C19)</f>
        <v>3069141.16</v>
      </c>
      <c r="D7" s="1339"/>
      <c r="E7" s="1339">
        <f>SUM(E8:E19)</f>
        <v>3498593.8400000003</v>
      </c>
      <c r="F7" s="1339"/>
      <c r="G7" s="1339">
        <f>SUM(G8:G19)</f>
        <v>3409888.61</v>
      </c>
      <c r="H7" s="1339"/>
      <c r="I7" s="1339">
        <f>SUM(I8:I19)</f>
        <v>2908926.4600000004</v>
      </c>
      <c r="J7" s="1339"/>
      <c r="K7" s="1339">
        <f>SUM(K8:K19)</f>
        <v>4340976.2300000004</v>
      </c>
      <c r="L7" s="1339"/>
      <c r="M7" s="1339">
        <f>SUM(M8:M19)</f>
        <v>3941749.7300000004</v>
      </c>
      <c r="N7" s="1339"/>
      <c r="O7" s="1339">
        <f>SUM(O8:O19)</f>
        <v>4113796.41</v>
      </c>
      <c r="P7" s="1339"/>
      <c r="Q7" s="1339">
        <f>SUM(Q8:Q19)</f>
        <v>4150000.98</v>
      </c>
      <c r="R7" s="1339"/>
    </row>
    <row r="8" spans="1:18" ht="20.100000000000001" customHeight="1" x14ac:dyDescent="0.25">
      <c r="A8" s="1241">
        <v>1</v>
      </c>
      <c r="B8" s="1360" t="s">
        <v>279</v>
      </c>
      <c r="C8" s="1342">
        <v>761641.49</v>
      </c>
      <c r="D8" s="1342"/>
      <c r="E8" s="1342">
        <v>922895.67</v>
      </c>
      <c r="F8" s="1342"/>
      <c r="G8" s="1342">
        <v>743622.16</v>
      </c>
      <c r="H8" s="1342"/>
      <c r="I8" s="1342">
        <v>753536</v>
      </c>
      <c r="J8" s="1342"/>
      <c r="K8" s="1342">
        <v>1395662.19</v>
      </c>
      <c r="L8" s="1342"/>
      <c r="M8" s="1342">
        <v>1273466.49</v>
      </c>
      <c r="N8" s="1342"/>
      <c r="O8" s="1342">
        <v>1539042.8</v>
      </c>
      <c r="P8" s="1342"/>
      <c r="Q8" s="1342">
        <v>1224893.81</v>
      </c>
    </row>
    <row r="9" spans="1:18" ht="20.100000000000001" customHeight="1" x14ac:dyDescent="0.25">
      <c r="A9" s="1244">
        <v>2</v>
      </c>
      <c r="B9" s="1361" t="s">
        <v>299</v>
      </c>
      <c r="C9" s="1342">
        <v>329747.5</v>
      </c>
      <c r="D9" s="1342"/>
      <c r="E9" s="1342">
        <v>437925.04</v>
      </c>
      <c r="F9" s="1342"/>
      <c r="G9" s="1342">
        <v>563565.44999999995</v>
      </c>
      <c r="H9" s="1342"/>
      <c r="I9" s="1342">
        <v>290828.82</v>
      </c>
      <c r="J9" s="1342"/>
      <c r="K9" s="1342">
        <v>607387.01</v>
      </c>
      <c r="L9" s="1342"/>
      <c r="M9" s="1342">
        <v>543617.32999999996</v>
      </c>
      <c r="N9" s="1342"/>
      <c r="O9" s="1342">
        <v>407264.41</v>
      </c>
      <c r="P9" s="1342"/>
      <c r="Q9" s="1342">
        <v>508513.9</v>
      </c>
    </row>
    <row r="10" spans="1:18" s="1231" customFormat="1" ht="20.100000000000001" customHeight="1" x14ac:dyDescent="0.25">
      <c r="A10" s="1244">
        <v>3</v>
      </c>
      <c r="B10" s="1361" t="s">
        <v>285</v>
      </c>
      <c r="C10" s="1342">
        <v>370859.58</v>
      </c>
      <c r="D10" s="1342"/>
      <c r="E10" s="1342">
        <v>382251.14</v>
      </c>
      <c r="F10" s="1342"/>
      <c r="G10" s="1342">
        <v>531585.73</v>
      </c>
      <c r="H10" s="1342"/>
      <c r="I10" s="1342">
        <v>413525.57</v>
      </c>
      <c r="J10" s="1342"/>
      <c r="K10" s="1342">
        <v>525283.93000000005</v>
      </c>
      <c r="L10" s="1342"/>
      <c r="M10" s="1342">
        <v>460730.8</v>
      </c>
      <c r="N10" s="1342"/>
      <c r="O10" s="1342">
        <v>532193.9</v>
      </c>
      <c r="P10" s="1342"/>
      <c r="Q10" s="1342">
        <v>458159.73</v>
      </c>
    </row>
    <row r="11" spans="1:18" s="1231" customFormat="1" ht="20.100000000000001" customHeight="1" x14ac:dyDescent="0.25">
      <c r="A11" s="1244">
        <v>4</v>
      </c>
      <c r="B11" s="1361" t="s">
        <v>283</v>
      </c>
      <c r="C11" s="1342">
        <v>261284.1</v>
      </c>
      <c r="D11" s="1342"/>
      <c r="E11" s="1342">
        <v>328045.75</v>
      </c>
      <c r="F11" s="1342"/>
      <c r="G11" s="1342">
        <v>323639</v>
      </c>
      <c r="H11" s="1342"/>
      <c r="I11" s="1342">
        <v>304255</v>
      </c>
      <c r="J11" s="1342"/>
      <c r="K11" s="1342">
        <v>436623.9</v>
      </c>
      <c r="L11" s="1342"/>
      <c r="M11" s="1342">
        <v>353817.45</v>
      </c>
      <c r="N11" s="1342"/>
      <c r="O11" s="1342">
        <v>409986</v>
      </c>
      <c r="P11" s="1342"/>
      <c r="Q11" s="1342">
        <v>582530.66</v>
      </c>
    </row>
    <row r="12" spans="1:18" ht="20.100000000000001" customHeight="1" x14ac:dyDescent="0.25">
      <c r="A12" s="1244">
        <v>5</v>
      </c>
      <c r="B12" s="1361" t="s">
        <v>287</v>
      </c>
      <c r="C12" s="1342">
        <v>299197.77</v>
      </c>
      <c r="D12" s="1342"/>
      <c r="E12" s="1342">
        <v>365923.77</v>
      </c>
      <c r="F12" s="1342"/>
      <c r="G12" s="1342">
        <v>329831.52</v>
      </c>
      <c r="H12" s="1342"/>
      <c r="I12" s="1342">
        <v>300104.57</v>
      </c>
      <c r="J12" s="1342"/>
      <c r="K12" s="1342">
        <v>365471.88</v>
      </c>
      <c r="L12" s="1342"/>
      <c r="M12" s="1342">
        <v>325841.46999999997</v>
      </c>
      <c r="N12" s="1342"/>
      <c r="O12" s="1342">
        <v>353851.18</v>
      </c>
      <c r="P12" s="1342"/>
      <c r="Q12" s="1342">
        <v>261566.38</v>
      </c>
    </row>
    <row r="13" spans="1:18" s="1231" customFormat="1" ht="20.100000000000001" customHeight="1" x14ac:dyDescent="0.25">
      <c r="A13" s="1244">
        <v>6</v>
      </c>
      <c r="B13" s="1361" t="s">
        <v>297</v>
      </c>
      <c r="C13" s="1342">
        <v>240998.37</v>
      </c>
      <c r="D13" s="1342"/>
      <c r="E13" s="1342">
        <v>228114.75</v>
      </c>
      <c r="F13" s="1342"/>
      <c r="G13" s="1342">
        <v>271533.90000000002</v>
      </c>
      <c r="H13" s="1342"/>
      <c r="I13" s="1342">
        <v>161441.60000000001</v>
      </c>
      <c r="J13" s="1342"/>
      <c r="K13" s="1342">
        <v>226238.86</v>
      </c>
      <c r="L13" s="1342"/>
      <c r="M13" s="1342">
        <v>285347.21000000002</v>
      </c>
      <c r="N13" s="1342"/>
      <c r="O13" s="1342">
        <v>303254.88</v>
      </c>
      <c r="P13" s="1342"/>
      <c r="Q13" s="1342">
        <v>467839.71</v>
      </c>
    </row>
    <row r="14" spans="1:18" ht="20.100000000000001" customHeight="1" x14ac:dyDescent="0.25">
      <c r="A14" s="1244">
        <v>7</v>
      </c>
      <c r="B14" s="1362" t="s">
        <v>296</v>
      </c>
      <c r="C14" s="1342">
        <v>216840.18</v>
      </c>
      <c r="D14" s="1342"/>
      <c r="E14" s="1342">
        <v>277282.40000000002</v>
      </c>
      <c r="F14" s="1342"/>
      <c r="G14" s="1342">
        <v>258445.6</v>
      </c>
      <c r="H14" s="1342"/>
      <c r="I14" s="1342">
        <v>278853</v>
      </c>
      <c r="J14" s="1342"/>
      <c r="K14" s="1342">
        <v>307572.74</v>
      </c>
      <c r="L14" s="1342"/>
      <c r="M14" s="1342">
        <v>294895.78000000003</v>
      </c>
      <c r="N14" s="1342"/>
      <c r="O14" s="1342">
        <v>275971.7</v>
      </c>
      <c r="P14" s="1342"/>
      <c r="Q14" s="1342">
        <v>234275.09</v>
      </c>
    </row>
    <row r="15" spans="1:18" ht="20.100000000000001" customHeight="1" x14ac:dyDescent="0.25">
      <c r="A15" s="1244">
        <v>8</v>
      </c>
      <c r="B15" s="1362" t="s">
        <v>301</v>
      </c>
      <c r="C15" s="1342">
        <v>208363.32</v>
      </c>
      <c r="D15" s="1342"/>
      <c r="E15" s="1342">
        <v>209171.20000000001</v>
      </c>
      <c r="F15" s="1342"/>
      <c r="G15" s="1342">
        <v>177309.1</v>
      </c>
      <c r="H15" s="1342"/>
      <c r="I15" s="1342">
        <v>203187.1</v>
      </c>
      <c r="J15" s="1342"/>
      <c r="K15" s="1342">
        <v>150447.16</v>
      </c>
      <c r="L15" s="1342"/>
      <c r="M15" s="1342">
        <v>157249.72</v>
      </c>
      <c r="N15" s="1342"/>
      <c r="O15" s="1342">
        <v>124532.04</v>
      </c>
      <c r="P15" s="1342"/>
      <c r="Q15" s="1342">
        <v>115722.99</v>
      </c>
    </row>
    <row r="16" spans="1:18" s="1231" customFormat="1" ht="20.100000000000001" customHeight="1" x14ac:dyDescent="0.25">
      <c r="A16" s="1244">
        <v>9</v>
      </c>
      <c r="B16" s="1362" t="s">
        <v>298</v>
      </c>
      <c r="C16" s="1363">
        <v>195463.61</v>
      </c>
      <c r="D16" s="1342"/>
      <c r="E16" s="1342">
        <v>180115</v>
      </c>
      <c r="F16" s="1342"/>
      <c r="G16" s="1342">
        <v>104388.3</v>
      </c>
      <c r="H16" s="1342"/>
      <c r="I16" s="1342">
        <v>62968.2</v>
      </c>
      <c r="J16" s="1342"/>
      <c r="K16" s="1342">
        <v>136117.14000000001</v>
      </c>
      <c r="L16" s="1342"/>
      <c r="M16" s="1342">
        <v>140287.22</v>
      </c>
      <c r="N16" s="1342"/>
      <c r="O16" s="1342">
        <v>106640.98</v>
      </c>
      <c r="P16" s="1342"/>
      <c r="Q16" s="1342">
        <v>181622.38</v>
      </c>
    </row>
    <row r="17" spans="1:25" ht="20.100000000000001" customHeight="1" x14ac:dyDescent="0.25">
      <c r="A17" s="1248">
        <v>10</v>
      </c>
      <c r="B17" s="1364" t="s">
        <v>303</v>
      </c>
      <c r="C17" s="1353">
        <v>184745.24</v>
      </c>
      <c r="D17" s="1346"/>
      <c r="E17" s="1346">
        <v>166869.12</v>
      </c>
      <c r="F17" s="1346"/>
      <c r="G17" s="1346">
        <v>105967.85</v>
      </c>
      <c r="H17" s="1346"/>
      <c r="I17" s="1346">
        <v>140226.6</v>
      </c>
      <c r="J17" s="1346"/>
      <c r="K17" s="1346">
        <v>190171.42</v>
      </c>
      <c r="L17" s="1346"/>
      <c r="M17" s="1346">
        <v>106496.26</v>
      </c>
      <c r="N17" s="1346"/>
      <c r="O17" s="1346">
        <v>61058.52</v>
      </c>
      <c r="P17" s="1346"/>
      <c r="Q17" s="1346">
        <v>114876.33</v>
      </c>
      <c r="R17" s="1365"/>
    </row>
    <row r="19" spans="1:25" ht="31.5" customHeight="1" x14ac:dyDescent="0.25">
      <c r="A19" s="1545" t="s">
        <v>288</v>
      </c>
      <c r="B19" s="1545"/>
      <c r="C19" s="1545"/>
      <c r="D19" s="1545"/>
      <c r="E19" s="1545"/>
      <c r="F19" s="1545"/>
      <c r="G19" s="1545"/>
      <c r="H19" s="1545"/>
      <c r="I19" s="1545"/>
      <c r="J19" s="1545"/>
      <c r="K19" s="1545"/>
      <c r="L19" s="1545"/>
      <c r="M19" s="1545"/>
      <c r="N19" s="1545"/>
      <c r="O19" s="1545"/>
      <c r="P19" s="1545"/>
      <c r="Q19" s="1545"/>
      <c r="R19" s="1366"/>
      <c r="S19" s="1366"/>
      <c r="T19" s="1366"/>
      <c r="U19" s="1366"/>
      <c r="V19" s="1366"/>
      <c r="W19" s="1366"/>
      <c r="X19" s="1366"/>
      <c r="Y19" s="1366"/>
    </row>
  </sheetData>
  <mergeCells count="5">
    <mergeCell ref="A4:B6"/>
    <mergeCell ref="C4:Q5"/>
    <mergeCell ref="R4:R5"/>
    <mergeCell ref="A7:B7"/>
    <mergeCell ref="A19:Q19"/>
  </mergeCells>
  <printOptions horizontalCentered="1" verticalCentered="1"/>
  <pageMargins left="0.98425196850393704" right="0.39370078740157483" top="0.39370078740157483" bottom="0.39370078740157483" header="0" footer="0.19685039370078741"/>
  <pageSetup orientation="landscape" r:id="rId1"/>
  <headerFooter>
    <oddFooter>&amp;R226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20.100000000000001" customHeight="1" x14ac:dyDescent="0.25">
      <c r="A1" s="1257" t="s">
        <v>289</v>
      </c>
      <c r="B1" s="1258"/>
      <c r="C1" s="1258"/>
      <c r="D1" s="1258"/>
      <c r="E1" s="1258"/>
      <c r="F1" s="1258"/>
      <c r="G1" s="1258"/>
      <c r="H1" s="1259"/>
      <c r="I1" s="1260"/>
      <c r="J1" s="1261"/>
      <c r="K1" s="1262" t="s">
        <v>669</v>
      </c>
    </row>
    <row r="2" spans="1:11" ht="20.100000000000001" customHeight="1" x14ac:dyDescent="0.25">
      <c r="A2" s="1257" t="s">
        <v>1156</v>
      </c>
      <c r="B2" s="1258"/>
      <c r="C2" s="1258"/>
      <c r="D2" s="1258"/>
      <c r="E2" s="1258"/>
      <c r="F2" s="1258"/>
      <c r="G2" s="1258"/>
      <c r="H2" s="1259"/>
      <c r="I2" s="1258"/>
      <c r="J2" s="1261"/>
    </row>
    <row r="3" spans="1:11" ht="20.100000000000001" customHeight="1" x14ac:dyDescent="0.25">
      <c r="A3" s="1257" t="s">
        <v>1076</v>
      </c>
      <c r="B3" s="1258"/>
      <c r="C3" s="1258"/>
      <c r="D3" s="1258"/>
      <c r="E3" s="1258"/>
      <c r="F3" s="1258"/>
      <c r="G3" s="1258"/>
      <c r="H3" s="1259"/>
      <c r="I3" s="1258"/>
      <c r="J3" s="1261"/>
    </row>
    <row r="4" spans="1:11" ht="20.100000000000001" customHeight="1" x14ac:dyDescent="0.25">
      <c r="A4" s="1257" t="s">
        <v>276</v>
      </c>
      <c r="B4" s="1258"/>
      <c r="C4" s="1258"/>
      <c r="D4" s="1293"/>
      <c r="E4" s="1293"/>
      <c r="F4" s="1258"/>
      <c r="G4" s="1258"/>
      <c r="H4" s="1259"/>
      <c r="I4" s="1258"/>
      <c r="J4" s="1261"/>
    </row>
    <row r="5" spans="1:11" ht="20.100000000000001" customHeight="1"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17626.099999999999</v>
      </c>
      <c r="C8" s="1342"/>
      <c r="D8" s="1342">
        <v>15681.7</v>
      </c>
      <c r="E8" s="1342"/>
      <c r="F8" s="1342">
        <v>2014014.5</v>
      </c>
      <c r="G8" s="1342"/>
      <c r="H8" s="1342">
        <v>761641.49</v>
      </c>
      <c r="I8" s="1342"/>
      <c r="J8" s="1342" t="s">
        <v>293</v>
      </c>
    </row>
    <row r="9" spans="1:11" ht="15.75" x14ac:dyDescent="0.25">
      <c r="A9" s="1276">
        <v>2007</v>
      </c>
      <c r="B9" s="1342">
        <v>18135.23</v>
      </c>
      <c r="C9" s="1342"/>
      <c r="D9" s="1342">
        <v>16453</v>
      </c>
      <c r="E9" s="1342"/>
      <c r="F9" s="1342">
        <v>2004745</v>
      </c>
      <c r="G9" s="1342"/>
      <c r="H9" s="1342">
        <v>922895.67</v>
      </c>
      <c r="I9" s="1342"/>
      <c r="J9" s="1342">
        <f>H9-H8</f>
        <v>161254.18000000005</v>
      </c>
    </row>
    <row r="10" spans="1:11" ht="15.75" x14ac:dyDescent="0.25">
      <c r="A10" s="1276">
        <v>2008</v>
      </c>
      <c r="B10" s="1342">
        <v>16744.599999999999</v>
      </c>
      <c r="C10" s="1342"/>
      <c r="D10" s="1342">
        <v>14473.6</v>
      </c>
      <c r="E10" s="1342"/>
      <c r="F10" s="1342">
        <v>1670411.4</v>
      </c>
      <c r="G10" s="1342"/>
      <c r="H10" s="1342">
        <v>743622.16</v>
      </c>
      <c r="I10" s="1342"/>
      <c r="J10" s="1342">
        <f t="shared" ref="J10:J15" si="0">H10-H9</f>
        <v>-179273.51</v>
      </c>
    </row>
    <row r="11" spans="1:11" ht="15.75" x14ac:dyDescent="0.25">
      <c r="A11" s="1276">
        <v>2009</v>
      </c>
      <c r="B11" s="1342">
        <v>17102.2</v>
      </c>
      <c r="C11" s="1342"/>
      <c r="D11" s="1342">
        <v>15261.7</v>
      </c>
      <c r="E11" s="1342"/>
      <c r="F11" s="1342">
        <v>1830360.6</v>
      </c>
      <c r="G11" s="1342"/>
      <c r="H11" s="1342">
        <v>753536</v>
      </c>
      <c r="I11" s="1342"/>
      <c r="J11" s="1342">
        <f t="shared" si="0"/>
        <v>9913.8399999999674</v>
      </c>
    </row>
    <row r="12" spans="1:11" ht="15.75" x14ac:dyDescent="0.25">
      <c r="A12" s="1276">
        <v>2010</v>
      </c>
      <c r="B12" s="1342">
        <v>17047.7</v>
      </c>
      <c r="C12" s="1342"/>
      <c r="D12" s="1342">
        <v>15628.6</v>
      </c>
      <c r="E12" s="1342"/>
      <c r="F12" s="1342">
        <v>1862102.25</v>
      </c>
      <c r="G12" s="1342"/>
      <c r="H12" s="1342">
        <v>1395662.19</v>
      </c>
      <c r="I12" s="1342"/>
      <c r="J12" s="1342">
        <f t="shared" si="0"/>
        <v>642126.18999999994</v>
      </c>
    </row>
    <row r="13" spans="1:11" ht="15.75" x14ac:dyDescent="0.25">
      <c r="A13" s="1276">
        <v>2011</v>
      </c>
      <c r="B13" s="1342">
        <v>18471.599999999999</v>
      </c>
      <c r="C13" s="1342"/>
      <c r="D13" s="1342">
        <v>16726</v>
      </c>
      <c r="E13" s="1342"/>
      <c r="F13" s="1342">
        <v>1959194.6</v>
      </c>
      <c r="G13" s="1342"/>
      <c r="H13" s="1342">
        <v>1273466.49</v>
      </c>
      <c r="I13" s="1342"/>
      <c r="J13" s="1342">
        <f t="shared" si="0"/>
        <v>-122195.69999999995</v>
      </c>
    </row>
    <row r="14" spans="1:11" ht="15.75" x14ac:dyDescent="0.25">
      <c r="A14" s="1276">
        <v>2012</v>
      </c>
      <c r="B14" s="1342">
        <v>16275</v>
      </c>
      <c r="C14" s="1342"/>
      <c r="D14" s="1342">
        <v>16275</v>
      </c>
      <c r="E14" s="1342"/>
      <c r="F14" s="1342">
        <v>1927702.5</v>
      </c>
      <c r="G14" s="1342"/>
      <c r="H14" s="1342">
        <v>1539042.8</v>
      </c>
      <c r="I14" s="1342"/>
      <c r="J14" s="1342">
        <f t="shared" si="0"/>
        <v>265576.31000000006</v>
      </c>
    </row>
    <row r="15" spans="1:11" ht="15.75" x14ac:dyDescent="0.25">
      <c r="A15" s="1277">
        <v>2013</v>
      </c>
      <c r="B15" s="1346">
        <v>20484.59</v>
      </c>
      <c r="C15" s="1346"/>
      <c r="D15" s="1346">
        <v>17628.29</v>
      </c>
      <c r="E15" s="1346"/>
      <c r="F15" s="1346">
        <v>2091418.5</v>
      </c>
      <c r="G15" s="1346"/>
      <c r="H15" s="1346">
        <v>1224893.81</v>
      </c>
      <c r="I15" s="1346"/>
      <c r="J15" s="1346">
        <f t="shared" si="0"/>
        <v>-314148.99</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3"/>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&amp;L227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676</v>
      </c>
    </row>
    <row r="2" spans="1:11" ht="18" x14ac:dyDescent="0.25">
      <c r="A2" s="1257" t="s">
        <v>1157</v>
      </c>
      <c r="B2" s="1258"/>
      <c r="C2" s="1258"/>
      <c r="D2" s="1258"/>
      <c r="E2" s="1258"/>
      <c r="F2" s="1258"/>
      <c r="G2" s="1258"/>
      <c r="H2" s="1259"/>
      <c r="I2" s="1258"/>
      <c r="J2" s="1261"/>
    </row>
    <row r="3" spans="1:11" ht="18" x14ac:dyDescent="0.25">
      <c r="A3" s="1257" t="s">
        <v>1077</v>
      </c>
      <c r="B3" s="1258"/>
      <c r="C3" s="1258"/>
      <c r="D3" s="1258"/>
      <c r="E3" s="1258"/>
      <c r="F3" s="1258"/>
      <c r="G3" s="1258"/>
      <c r="H3" s="1259"/>
      <c r="I3" s="1258"/>
      <c r="J3" s="1261"/>
    </row>
    <row r="4" spans="1:11" ht="18" x14ac:dyDescent="0.25">
      <c r="A4" s="1257"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s="1275" customFormat="1" ht="15.75" x14ac:dyDescent="0.25">
      <c r="A8" s="1272">
        <v>2006</v>
      </c>
      <c r="B8" s="1342">
        <v>3133.62</v>
      </c>
      <c r="C8" s="1342"/>
      <c r="D8" s="1342">
        <v>3133.62</v>
      </c>
      <c r="E8" s="1342"/>
      <c r="F8" s="1342">
        <v>70499.199999999997</v>
      </c>
      <c r="G8" s="1342"/>
      <c r="H8" s="1342">
        <v>329747.5</v>
      </c>
      <c r="I8" s="1342"/>
      <c r="J8" s="1342" t="s">
        <v>293</v>
      </c>
    </row>
    <row r="9" spans="1:11" ht="15.75" x14ac:dyDescent="0.25">
      <c r="A9" s="1276">
        <v>2007</v>
      </c>
      <c r="B9" s="1342">
        <v>2591.73</v>
      </c>
      <c r="C9" s="1342"/>
      <c r="D9" s="1342">
        <v>2588.73</v>
      </c>
      <c r="E9" s="1342"/>
      <c r="F9" s="1342">
        <v>66656.600000000006</v>
      </c>
      <c r="G9" s="1342"/>
      <c r="H9" s="1342">
        <v>437925.04</v>
      </c>
      <c r="I9" s="1342"/>
      <c r="J9" s="1342">
        <f>H9-H8</f>
        <v>108177.53999999998</v>
      </c>
    </row>
    <row r="10" spans="1:11" ht="15.75" x14ac:dyDescent="0.25">
      <c r="A10" s="1276">
        <v>2008</v>
      </c>
      <c r="B10" s="1342">
        <v>2370.89</v>
      </c>
      <c r="C10" s="1342"/>
      <c r="D10" s="1342">
        <v>2368.89</v>
      </c>
      <c r="E10" s="1342"/>
      <c r="F10" s="1342">
        <v>72620.05</v>
      </c>
      <c r="G10" s="1342"/>
      <c r="H10" s="1342">
        <v>563565.44999999995</v>
      </c>
      <c r="I10" s="1342"/>
      <c r="J10" s="1342">
        <f t="shared" ref="J10:J15" si="0">H10-H9</f>
        <v>125640.40999999997</v>
      </c>
    </row>
    <row r="11" spans="1:11" ht="15.75" x14ac:dyDescent="0.25">
      <c r="A11" s="1276">
        <v>2009</v>
      </c>
      <c r="B11" s="1342">
        <v>2055.98</v>
      </c>
      <c r="C11" s="1342"/>
      <c r="D11" s="1342">
        <v>2055.98</v>
      </c>
      <c r="E11" s="1342"/>
      <c r="F11" s="1342">
        <v>67093.100000000006</v>
      </c>
      <c r="G11" s="1342"/>
      <c r="H11" s="1342">
        <v>290828.82</v>
      </c>
      <c r="I11" s="1342"/>
      <c r="J11" s="1342">
        <f t="shared" si="0"/>
        <v>-272736.62999999995</v>
      </c>
    </row>
    <row r="12" spans="1:11" ht="15.75" x14ac:dyDescent="0.25">
      <c r="A12" s="1276">
        <v>2010</v>
      </c>
      <c r="B12" s="1342">
        <v>2162.1</v>
      </c>
      <c r="C12" s="1342"/>
      <c r="D12" s="1342">
        <v>2162.1</v>
      </c>
      <c r="E12" s="1342"/>
      <c r="F12" s="1342">
        <v>70337.210000000006</v>
      </c>
      <c r="G12" s="1342"/>
      <c r="H12" s="1342">
        <v>607387.01</v>
      </c>
      <c r="I12" s="1342"/>
      <c r="J12" s="1342">
        <f t="shared" si="0"/>
        <v>316558.19</v>
      </c>
    </row>
    <row r="13" spans="1:11" ht="15.75" x14ac:dyDescent="0.25">
      <c r="A13" s="1276">
        <v>2011</v>
      </c>
      <c r="B13" s="1342">
        <v>2176</v>
      </c>
      <c r="C13" s="1342"/>
      <c r="D13" s="1342">
        <v>2176</v>
      </c>
      <c r="E13" s="1342"/>
      <c r="F13" s="1342">
        <v>68152.399999999994</v>
      </c>
      <c r="G13" s="1342"/>
      <c r="H13" s="1342">
        <v>543617.32999999996</v>
      </c>
      <c r="I13" s="1342"/>
      <c r="J13" s="1342">
        <f t="shared" si="0"/>
        <v>-63769.680000000051</v>
      </c>
    </row>
    <row r="14" spans="1:11" ht="15.75" x14ac:dyDescent="0.25">
      <c r="A14" s="1276">
        <v>2012</v>
      </c>
      <c r="B14" s="1342">
        <v>2256.5</v>
      </c>
      <c r="C14" s="1342"/>
      <c r="D14" s="1342">
        <v>2256.5</v>
      </c>
      <c r="E14" s="1342"/>
      <c r="F14" s="1342">
        <v>71202.899999999994</v>
      </c>
      <c r="G14" s="1342"/>
      <c r="H14" s="1342">
        <v>407264.41</v>
      </c>
      <c r="I14" s="1342"/>
      <c r="J14" s="1342">
        <f t="shared" si="0"/>
        <v>-136352.91999999998</v>
      </c>
    </row>
    <row r="15" spans="1:11" ht="15.75" x14ac:dyDescent="0.25">
      <c r="A15" s="1277">
        <v>2013</v>
      </c>
      <c r="B15" s="1346">
        <v>2248.02</v>
      </c>
      <c r="C15" s="1346"/>
      <c r="D15" s="1346">
        <v>2248.02</v>
      </c>
      <c r="E15" s="1346"/>
      <c r="F15" s="1346">
        <v>77035.81</v>
      </c>
      <c r="G15" s="1346"/>
      <c r="H15" s="1346">
        <v>508513.9</v>
      </c>
      <c r="I15" s="1346"/>
      <c r="J15" s="1346">
        <f t="shared" si="0"/>
        <v>101249.49000000005</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3"/>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&amp;R228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680</v>
      </c>
    </row>
    <row r="2" spans="1:11" ht="18" x14ac:dyDescent="0.25">
      <c r="A2" s="1257" t="s">
        <v>1157</v>
      </c>
      <c r="B2" s="1258"/>
      <c r="C2" s="1258"/>
      <c r="D2" s="1258"/>
      <c r="E2" s="1258"/>
      <c r="F2" s="1258"/>
      <c r="G2" s="1258"/>
      <c r="H2" s="1259"/>
      <c r="I2" s="1258"/>
      <c r="J2" s="1261"/>
    </row>
    <row r="3" spans="1:11" ht="18" x14ac:dyDescent="0.25">
      <c r="A3" s="1257" t="s">
        <v>1078</v>
      </c>
      <c r="B3" s="1258"/>
      <c r="C3" s="1258"/>
      <c r="D3" s="1258"/>
      <c r="E3" s="1258"/>
      <c r="F3" s="1258"/>
      <c r="G3" s="1258"/>
      <c r="H3" s="1259"/>
      <c r="I3" s="1258"/>
      <c r="J3" s="1261"/>
    </row>
    <row r="4" spans="1:11" ht="18" x14ac:dyDescent="0.25">
      <c r="A4" s="1257"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45005.3</v>
      </c>
      <c r="C8" s="1342"/>
      <c r="D8" s="1342">
        <v>44996.3</v>
      </c>
      <c r="E8" s="1342"/>
      <c r="F8" s="1342">
        <v>232451.20000000001</v>
      </c>
      <c r="G8" s="1342"/>
      <c r="H8" s="1342">
        <v>370859.58</v>
      </c>
      <c r="I8" s="1342"/>
      <c r="J8" s="1342" t="s">
        <v>293</v>
      </c>
    </row>
    <row r="9" spans="1:11" ht="15.75" x14ac:dyDescent="0.25">
      <c r="A9" s="1276">
        <v>2007</v>
      </c>
      <c r="B9" s="1342">
        <v>40229.1</v>
      </c>
      <c r="C9" s="1342"/>
      <c r="D9" s="1342">
        <v>40229.1</v>
      </c>
      <c r="E9" s="1342"/>
      <c r="F9" s="1342">
        <v>192642.9</v>
      </c>
      <c r="G9" s="1342"/>
      <c r="H9" s="1342">
        <v>382251.14</v>
      </c>
      <c r="I9" s="1342"/>
      <c r="J9" s="1342">
        <f>H9-H8</f>
        <v>11391.559999999998</v>
      </c>
    </row>
    <row r="10" spans="1:11" ht="15.75" x14ac:dyDescent="0.25">
      <c r="A10" s="1276">
        <v>2008</v>
      </c>
      <c r="B10" s="1342">
        <v>43418</v>
      </c>
      <c r="C10" s="1342"/>
      <c r="D10" s="1342">
        <v>43418</v>
      </c>
      <c r="E10" s="1342"/>
      <c r="F10" s="1342">
        <v>215110.78</v>
      </c>
      <c r="G10" s="1342"/>
      <c r="H10" s="1342">
        <v>531585.73</v>
      </c>
      <c r="I10" s="1342"/>
      <c r="J10" s="1342">
        <f t="shared" ref="J10:J15" si="0">H10-H9</f>
        <v>149334.58999999997</v>
      </c>
    </row>
    <row r="11" spans="1:11" ht="15.75" x14ac:dyDescent="0.25">
      <c r="A11" s="1276">
        <v>2009</v>
      </c>
      <c r="B11" s="1342">
        <v>41425.5</v>
      </c>
      <c r="C11" s="1342"/>
      <c r="D11" s="1342">
        <v>41425.5</v>
      </c>
      <c r="E11" s="1342"/>
      <c r="F11" s="1342">
        <v>179711.5</v>
      </c>
      <c r="G11" s="1342"/>
      <c r="H11" s="1342">
        <v>413525.57</v>
      </c>
      <c r="I11" s="1342"/>
      <c r="J11" s="1342">
        <f t="shared" si="0"/>
        <v>-118060.15999999997</v>
      </c>
    </row>
    <row r="12" spans="1:11" ht="15.75" x14ac:dyDescent="0.25">
      <c r="A12" s="1276">
        <v>2010</v>
      </c>
      <c r="B12" s="1342">
        <v>41567</v>
      </c>
      <c r="C12" s="1342"/>
      <c r="D12" s="1342">
        <v>41567</v>
      </c>
      <c r="E12" s="1342"/>
      <c r="F12" s="1342">
        <v>206882.25</v>
      </c>
      <c r="G12" s="1342"/>
      <c r="H12" s="1342">
        <v>525283.93000000005</v>
      </c>
      <c r="I12" s="1342"/>
      <c r="J12" s="1342">
        <f t="shared" si="0"/>
        <v>111758.36000000004</v>
      </c>
    </row>
    <row r="13" spans="1:11" ht="15.75" x14ac:dyDescent="0.25">
      <c r="A13" s="1276">
        <v>2011</v>
      </c>
      <c r="B13" s="1342">
        <v>41134</v>
      </c>
      <c r="C13" s="1342"/>
      <c r="D13" s="1342">
        <v>41134</v>
      </c>
      <c r="E13" s="1342"/>
      <c r="F13" s="1342">
        <v>180035.35</v>
      </c>
      <c r="G13" s="1342"/>
      <c r="H13" s="1342">
        <v>460730.8</v>
      </c>
      <c r="I13" s="1342"/>
      <c r="J13" s="1342">
        <f t="shared" si="0"/>
        <v>-64553.130000000063</v>
      </c>
    </row>
    <row r="14" spans="1:11" ht="15.75" x14ac:dyDescent="0.25">
      <c r="A14" s="1276">
        <v>2012</v>
      </c>
      <c r="B14" s="1342">
        <v>40478.01</v>
      </c>
      <c r="C14" s="1342"/>
      <c r="D14" s="1342">
        <v>40478.01</v>
      </c>
      <c r="E14" s="1342"/>
      <c r="F14" s="1342">
        <v>175085.12</v>
      </c>
      <c r="G14" s="1342"/>
      <c r="H14" s="1342">
        <v>532193.9</v>
      </c>
      <c r="I14" s="1342"/>
      <c r="J14" s="1342">
        <f t="shared" si="0"/>
        <v>71463.100000000035</v>
      </c>
    </row>
    <row r="15" spans="1:11" ht="15.75" x14ac:dyDescent="0.25">
      <c r="A15" s="1277">
        <v>2013</v>
      </c>
      <c r="B15" s="1346">
        <v>42020.5</v>
      </c>
      <c r="C15" s="1346"/>
      <c r="D15" s="1346">
        <v>41915.5</v>
      </c>
      <c r="E15" s="1346"/>
      <c r="F15" s="1346">
        <v>186324.35</v>
      </c>
      <c r="G15" s="1346"/>
      <c r="H15" s="1346">
        <v>458159.73</v>
      </c>
      <c r="I15" s="1346"/>
      <c r="J15" s="1346">
        <f t="shared" si="0"/>
        <v>-74034.170000000042</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3"/>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&amp;L229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23"/>
  <sheetViews>
    <sheetView showGridLines="0" view="pageBreakPreview" topLeftCell="A4" zoomScaleNormal="100" zoomScaleSheetLayoutView="100" workbookViewId="0">
      <selection activeCell="I8" sqref="I8"/>
    </sheetView>
  </sheetViews>
  <sheetFormatPr baseColWidth="10" defaultRowHeight="15.75" x14ac:dyDescent="0.25"/>
  <cols>
    <col min="1" max="1" width="55.625" customWidth="1"/>
    <col min="2" max="2" width="15.625" customWidth="1"/>
    <col min="3" max="3" width="10.625" customWidth="1"/>
    <col min="4" max="4" width="3.625" customWidth="1"/>
    <col min="5" max="5" width="10.625" customWidth="1"/>
    <col min="6" max="6" width="3.625" customWidth="1"/>
    <col min="7" max="7" width="10.625" customWidth="1"/>
    <col min="8" max="8" width="3.625" customWidth="1"/>
    <col min="9" max="9" width="10.625" customWidth="1"/>
    <col min="10" max="10" width="3.625" customWidth="1"/>
  </cols>
  <sheetData>
    <row r="1" spans="1:10" ht="18" x14ac:dyDescent="0.25">
      <c r="A1" s="33" t="s">
        <v>1026</v>
      </c>
      <c r="B1" s="33"/>
      <c r="C1" s="33"/>
      <c r="D1" s="33"/>
      <c r="E1" s="33"/>
      <c r="F1" s="34"/>
      <c r="G1" s="34"/>
      <c r="H1" s="35"/>
      <c r="I1" s="36"/>
      <c r="J1" s="42" t="s">
        <v>842</v>
      </c>
    </row>
    <row r="2" spans="1:10" ht="18" x14ac:dyDescent="0.25">
      <c r="A2" s="34" t="s">
        <v>1</v>
      </c>
      <c r="B2" s="34"/>
      <c r="C2" s="34"/>
      <c r="D2" s="34"/>
      <c r="E2" s="37"/>
      <c r="F2" s="34"/>
      <c r="G2" s="34"/>
      <c r="H2" s="34"/>
      <c r="I2" s="38"/>
      <c r="J2" s="38"/>
    </row>
    <row r="3" spans="1:10" ht="18" x14ac:dyDescent="0.25">
      <c r="A3" s="37">
        <v>2014</v>
      </c>
      <c r="B3" s="37"/>
      <c r="C3" s="37"/>
      <c r="D3" s="37"/>
      <c r="E3" s="37"/>
      <c r="F3" s="37"/>
      <c r="G3" s="37"/>
      <c r="H3" s="37"/>
      <c r="I3" s="37"/>
      <c r="J3" s="37"/>
    </row>
    <row r="4" spans="1:10" x14ac:dyDescent="0.25">
      <c r="A4" s="14"/>
      <c r="B4" s="14"/>
      <c r="C4" s="14"/>
      <c r="D4" s="14"/>
      <c r="E4" s="14"/>
      <c r="F4" s="14"/>
      <c r="G4" s="14"/>
      <c r="H4" s="14"/>
      <c r="I4" s="14"/>
      <c r="J4" s="14"/>
    </row>
    <row r="5" spans="1:10" ht="20.100000000000001" customHeight="1" x14ac:dyDescent="0.25">
      <c r="A5" s="1522" t="s">
        <v>2</v>
      </c>
      <c r="B5" s="1522" t="s">
        <v>3</v>
      </c>
      <c r="C5" s="1524" t="s">
        <v>4</v>
      </c>
      <c r="D5" s="1524"/>
      <c r="E5" s="1524"/>
      <c r="F5" s="1524"/>
      <c r="G5" s="1524"/>
      <c r="H5" s="1524"/>
      <c r="I5" s="1522" t="s">
        <v>5</v>
      </c>
      <c r="J5" s="1522"/>
    </row>
    <row r="6" spans="1:10" ht="20.100000000000001" customHeight="1" x14ac:dyDescent="0.25">
      <c r="A6" s="1523"/>
      <c r="B6" s="1523"/>
      <c r="C6" s="1523" t="s">
        <v>6</v>
      </c>
      <c r="D6" s="1523"/>
      <c r="E6" s="1523" t="s">
        <v>7</v>
      </c>
      <c r="F6" s="1523"/>
      <c r="G6" s="1523" t="s">
        <v>8</v>
      </c>
      <c r="H6" s="1523"/>
      <c r="I6" s="1523"/>
      <c r="J6" s="1523"/>
    </row>
    <row r="7" spans="1:10" ht="15" customHeight="1" x14ac:dyDescent="0.25">
      <c r="A7" s="41" t="s">
        <v>5</v>
      </c>
      <c r="B7" s="41"/>
      <c r="C7" s="17">
        <f>SUM(C8:C19)</f>
        <v>12552731.17</v>
      </c>
      <c r="D7" s="17"/>
      <c r="E7" s="17">
        <f>SUM(E8:E19)</f>
        <v>0</v>
      </c>
      <c r="F7" s="17"/>
      <c r="G7" s="17">
        <f>SUM(G8:G19)</f>
        <v>1972188</v>
      </c>
      <c r="H7" s="17"/>
      <c r="I7" s="17">
        <f>SUM(I8:I19)</f>
        <v>14524919.17</v>
      </c>
      <c r="J7" s="17"/>
    </row>
    <row r="8" spans="1:10" ht="15" customHeight="1" x14ac:dyDescent="0.25">
      <c r="A8" s="66" t="s">
        <v>23</v>
      </c>
      <c r="B8" s="26"/>
      <c r="C8" s="19">
        <v>580000</v>
      </c>
      <c r="D8" s="19"/>
      <c r="E8" s="40">
        <v>0</v>
      </c>
      <c r="F8" s="19"/>
      <c r="G8" s="40">
        <v>0</v>
      </c>
      <c r="H8" s="19"/>
      <c r="I8" s="19">
        <f>SUM(C8+E8+G8)</f>
        <v>580000</v>
      </c>
      <c r="J8" s="20">
        <v>0</v>
      </c>
    </row>
    <row r="9" spans="1:10" ht="31.5" x14ac:dyDescent="0.25">
      <c r="A9" s="67" t="s">
        <v>24</v>
      </c>
      <c r="B9" s="26"/>
      <c r="C9" s="19">
        <v>140000</v>
      </c>
      <c r="D9" s="19"/>
      <c r="E9" s="40">
        <v>0</v>
      </c>
      <c r="F9" s="19"/>
      <c r="G9" s="40">
        <v>0</v>
      </c>
      <c r="H9" s="19"/>
      <c r="I9" s="19">
        <f t="shared" ref="I9:I22" si="0">SUM(C9+E9+G9)</f>
        <v>140000</v>
      </c>
      <c r="J9" s="20"/>
    </row>
    <row r="10" spans="1:10" ht="47.25" x14ac:dyDescent="0.25">
      <c r="A10" s="67" t="s">
        <v>25</v>
      </c>
      <c r="B10" s="26"/>
      <c r="C10" s="19">
        <v>1959240</v>
      </c>
      <c r="D10" s="19"/>
      <c r="E10" s="40">
        <v>0</v>
      </c>
      <c r="F10" s="19"/>
      <c r="G10" s="40">
        <v>0</v>
      </c>
      <c r="H10" s="19"/>
      <c r="I10" s="19">
        <f t="shared" si="0"/>
        <v>1959240</v>
      </c>
      <c r="J10" s="20"/>
    </row>
    <row r="11" spans="1:10" ht="15" customHeight="1" x14ac:dyDescent="0.25">
      <c r="A11" s="67" t="s">
        <v>26</v>
      </c>
      <c r="B11" s="26"/>
      <c r="C11" s="19">
        <v>1636540.37</v>
      </c>
      <c r="D11" s="19"/>
      <c r="E11" s="40">
        <v>0</v>
      </c>
      <c r="F11" s="19"/>
      <c r="G11" s="40">
        <v>0</v>
      </c>
      <c r="H11" s="19"/>
      <c r="I11" s="19">
        <f t="shared" si="0"/>
        <v>1636540.37</v>
      </c>
      <c r="J11" s="20"/>
    </row>
    <row r="12" spans="1:10" ht="15" customHeight="1" x14ac:dyDescent="0.25">
      <c r="A12" s="67" t="s">
        <v>851</v>
      </c>
      <c r="B12" s="26"/>
      <c r="C12" s="19">
        <v>1600000</v>
      </c>
      <c r="D12" s="19"/>
      <c r="E12" s="40">
        <v>0</v>
      </c>
      <c r="F12" s="19"/>
      <c r="G12" s="40">
        <v>0</v>
      </c>
      <c r="H12" s="19"/>
      <c r="I12" s="19">
        <f t="shared" si="0"/>
        <v>1600000</v>
      </c>
      <c r="J12" s="20"/>
    </row>
    <row r="13" spans="1:10" ht="15" customHeight="1" x14ac:dyDescent="0.25">
      <c r="A13" s="67" t="s">
        <v>27</v>
      </c>
      <c r="B13" s="26"/>
      <c r="C13" s="19">
        <v>331702.8</v>
      </c>
      <c r="D13" s="19"/>
      <c r="E13" s="40">
        <v>0</v>
      </c>
      <c r="F13" s="19"/>
      <c r="G13" s="40">
        <v>0</v>
      </c>
      <c r="H13" s="19"/>
      <c r="I13" s="19">
        <f t="shared" si="0"/>
        <v>331702.8</v>
      </c>
      <c r="J13" s="20"/>
    </row>
    <row r="14" spans="1:10" ht="15" customHeight="1" x14ac:dyDescent="0.25">
      <c r="A14" s="67" t="s">
        <v>28</v>
      </c>
      <c r="B14" s="26"/>
      <c r="C14" s="19">
        <v>290500</v>
      </c>
      <c r="D14" s="19"/>
      <c r="E14" s="40">
        <v>0</v>
      </c>
      <c r="F14" s="19"/>
      <c r="G14" s="19">
        <v>1652268</v>
      </c>
      <c r="H14" s="19"/>
      <c r="I14" s="19">
        <f t="shared" si="0"/>
        <v>1942768</v>
      </c>
      <c r="J14" s="20"/>
    </row>
    <row r="15" spans="1:10" ht="15" customHeight="1" x14ac:dyDescent="0.25">
      <c r="A15" s="67" t="s">
        <v>852</v>
      </c>
      <c r="B15" s="26"/>
      <c r="C15" s="19">
        <v>2784000</v>
      </c>
      <c r="D15" s="19"/>
      <c r="E15" s="40">
        <v>0</v>
      </c>
      <c r="F15" s="19"/>
      <c r="G15" s="40">
        <v>0</v>
      </c>
      <c r="H15" s="19"/>
      <c r="I15" s="19">
        <f t="shared" si="0"/>
        <v>2784000</v>
      </c>
      <c r="J15" s="20"/>
    </row>
    <row r="16" spans="1:10" ht="15" customHeight="1" x14ac:dyDescent="0.25">
      <c r="A16" s="67" t="s">
        <v>29</v>
      </c>
      <c r="B16" s="26"/>
      <c r="C16" s="19">
        <v>1000000</v>
      </c>
      <c r="D16" s="19"/>
      <c r="E16" s="40">
        <v>0</v>
      </c>
      <c r="F16" s="19"/>
      <c r="G16" s="40">
        <v>0</v>
      </c>
      <c r="H16" s="19"/>
      <c r="I16" s="19">
        <f t="shared" si="0"/>
        <v>1000000</v>
      </c>
      <c r="J16" s="20"/>
    </row>
    <row r="17" spans="1:10" ht="15" customHeight="1" x14ac:dyDescent="0.25">
      <c r="A17" s="67" t="s">
        <v>30</v>
      </c>
      <c r="B17" s="26"/>
      <c r="C17" s="19">
        <v>1417000</v>
      </c>
      <c r="D17" s="19"/>
      <c r="E17" s="40">
        <v>0</v>
      </c>
      <c r="F17" s="19"/>
      <c r="G17" s="40">
        <v>0</v>
      </c>
      <c r="H17" s="19"/>
      <c r="I17" s="19">
        <f t="shared" si="0"/>
        <v>1417000</v>
      </c>
      <c r="J17" s="20"/>
    </row>
    <row r="18" spans="1:10" ht="15" customHeight="1" x14ac:dyDescent="0.25">
      <c r="A18" s="67" t="s">
        <v>31</v>
      </c>
      <c r="B18" s="26"/>
      <c r="C18" s="19">
        <v>100000</v>
      </c>
      <c r="D18" s="19"/>
      <c r="E18" s="40">
        <v>0</v>
      </c>
      <c r="F18" s="19"/>
      <c r="G18" s="19">
        <v>319920</v>
      </c>
      <c r="H18" s="19"/>
      <c r="I18" s="19">
        <f>SUM(C18+E18+G18)</f>
        <v>419920</v>
      </c>
      <c r="J18" s="20"/>
    </row>
    <row r="19" spans="1:10" ht="15" customHeight="1" x14ac:dyDescent="0.25">
      <c r="A19" s="69" t="s">
        <v>850</v>
      </c>
      <c r="B19" s="28"/>
      <c r="C19" s="29">
        <v>713748</v>
      </c>
      <c r="D19" s="29"/>
      <c r="E19" s="43">
        <v>0</v>
      </c>
      <c r="F19" s="29"/>
      <c r="G19" s="43">
        <v>0</v>
      </c>
      <c r="H19" s="29"/>
      <c r="I19" s="29">
        <f t="shared" si="0"/>
        <v>713748</v>
      </c>
      <c r="J19" s="30"/>
    </row>
    <row r="20" spans="1:10" ht="15" customHeight="1" x14ac:dyDescent="0.25">
      <c r="A20" s="32"/>
      <c r="B20" s="26"/>
      <c r="C20" s="12"/>
      <c r="D20" s="12"/>
      <c r="E20" s="12"/>
      <c r="F20" s="12"/>
      <c r="G20" s="12"/>
      <c r="H20" s="12"/>
      <c r="I20" s="12"/>
      <c r="J20" s="20"/>
    </row>
    <row r="21" spans="1:10" x14ac:dyDescent="0.25">
      <c r="A21" s="12" t="s">
        <v>258</v>
      </c>
      <c r="B21" s="26"/>
      <c r="C21" s="12"/>
      <c r="D21" s="12"/>
      <c r="E21" s="12"/>
      <c r="F21" s="12"/>
      <c r="G21" s="12"/>
      <c r="H21" s="12"/>
      <c r="I21" s="12"/>
      <c r="J21" s="20"/>
    </row>
    <row r="22" spans="1:10" x14ac:dyDescent="0.25">
      <c r="A22" s="32"/>
      <c r="B22" s="26" t="s">
        <v>32</v>
      </c>
      <c r="C22" s="19"/>
      <c r="D22" s="20"/>
      <c r="E22" s="40"/>
      <c r="F22" s="20"/>
      <c r="G22" s="40"/>
      <c r="H22" s="21"/>
      <c r="I22" s="19">
        <f t="shared" si="0"/>
        <v>0</v>
      </c>
      <c r="J22" s="20"/>
    </row>
    <row r="23" spans="1:10" x14ac:dyDescent="0.25">
      <c r="A23" s="26"/>
      <c r="B23" s="26"/>
      <c r="C23" s="19"/>
      <c r="D23" s="20"/>
      <c r="E23" s="40"/>
      <c r="F23" s="20"/>
      <c r="G23" s="40"/>
      <c r="H23" s="21"/>
      <c r="I23" s="19"/>
      <c r="J23" s="20"/>
    </row>
  </sheetData>
  <mergeCells count="7">
    <mergeCell ref="I5:J6"/>
    <mergeCell ref="A5:A6"/>
    <mergeCell ref="B5:B6"/>
    <mergeCell ref="C5:H5"/>
    <mergeCell ref="C6:D6"/>
    <mergeCell ref="E6:F6"/>
    <mergeCell ref="G6:H6"/>
  </mergeCells>
  <printOptions horizontalCentered="1" verticalCentered="1"/>
  <pageMargins left="0.98425196850393704" right="0.39370078740157483" top="0.39370078740157483" bottom="0.39370078740157483" header="0" footer="0.19685039370078741"/>
  <pageSetup scale="80" orientation="landscape" r:id="rId1"/>
  <headerFooter>
    <oddFooter>&amp;R194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682</v>
      </c>
    </row>
    <row r="2" spans="1:11" ht="18" x14ac:dyDescent="0.25">
      <c r="A2" s="1257" t="s">
        <v>1157</v>
      </c>
      <c r="B2" s="1258"/>
      <c r="C2" s="1258"/>
      <c r="D2" s="1258"/>
      <c r="E2" s="1258"/>
      <c r="F2" s="1258"/>
      <c r="G2" s="1258"/>
      <c r="H2" s="1259"/>
      <c r="I2" s="1258"/>
      <c r="J2" s="1261"/>
    </row>
    <row r="3" spans="1:11" ht="18" x14ac:dyDescent="0.25">
      <c r="A3" s="1257" t="s">
        <v>1079</v>
      </c>
      <c r="B3" s="1258"/>
      <c r="C3" s="1258"/>
      <c r="D3" s="1258"/>
      <c r="E3" s="1258"/>
      <c r="F3" s="1258"/>
      <c r="G3" s="1258"/>
      <c r="H3" s="1259"/>
      <c r="I3" s="1258"/>
      <c r="J3" s="1261"/>
    </row>
    <row r="4" spans="1:11" ht="18" x14ac:dyDescent="0.25">
      <c r="A4" s="1257"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2425</v>
      </c>
      <c r="C8" s="1342"/>
      <c r="D8" s="1342">
        <v>2425</v>
      </c>
      <c r="E8" s="1342"/>
      <c r="F8" s="1342">
        <v>237531</v>
      </c>
      <c r="G8" s="1342"/>
      <c r="H8" s="1342">
        <v>261284.1</v>
      </c>
      <c r="I8" s="1342"/>
      <c r="J8" s="1342" t="s">
        <v>293</v>
      </c>
    </row>
    <row r="9" spans="1:11" ht="15.75" x14ac:dyDescent="0.25">
      <c r="A9" s="1276">
        <v>2007</v>
      </c>
      <c r="B9" s="1342">
        <v>2530</v>
      </c>
      <c r="C9" s="1342"/>
      <c r="D9" s="1342">
        <v>2505</v>
      </c>
      <c r="E9" s="1342"/>
      <c r="F9" s="1342">
        <v>273537</v>
      </c>
      <c r="G9" s="1342"/>
      <c r="H9" s="1342">
        <v>328045.75</v>
      </c>
      <c r="I9" s="1342"/>
      <c r="J9" s="1342">
        <f>H9-H8</f>
        <v>66761.649999999994</v>
      </c>
    </row>
    <row r="10" spans="1:11" ht="15.75" x14ac:dyDescent="0.25">
      <c r="A10" s="1276">
        <v>2008</v>
      </c>
      <c r="B10" s="1342">
        <v>2737</v>
      </c>
      <c r="C10" s="1342"/>
      <c r="D10" s="1342">
        <v>2737</v>
      </c>
      <c r="E10" s="1342"/>
      <c r="F10" s="1342">
        <v>273138</v>
      </c>
      <c r="G10" s="1342"/>
      <c r="H10" s="1342">
        <v>323639</v>
      </c>
      <c r="I10" s="1342"/>
      <c r="J10" s="1342">
        <f t="shared" ref="J10:J15" si="0">H10-H9</f>
        <v>-4406.75</v>
      </c>
    </row>
    <row r="11" spans="1:11" ht="15.75" x14ac:dyDescent="0.25">
      <c r="A11" s="1276">
        <v>2009</v>
      </c>
      <c r="B11" s="1342">
        <v>2769</v>
      </c>
      <c r="C11" s="1342"/>
      <c r="D11" s="1342">
        <v>2745</v>
      </c>
      <c r="E11" s="1342"/>
      <c r="F11" s="1342">
        <v>274300</v>
      </c>
      <c r="G11" s="1342"/>
      <c r="H11" s="1342">
        <v>304255</v>
      </c>
      <c r="I11" s="1342"/>
      <c r="J11" s="1342">
        <f t="shared" si="0"/>
        <v>-19384</v>
      </c>
    </row>
    <row r="12" spans="1:11" ht="15.75" x14ac:dyDescent="0.25">
      <c r="A12" s="1276">
        <v>2010</v>
      </c>
      <c r="B12" s="1342">
        <v>3255</v>
      </c>
      <c r="C12" s="1342"/>
      <c r="D12" s="1342">
        <v>3247</v>
      </c>
      <c r="E12" s="1342"/>
      <c r="F12" s="1342">
        <v>275210</v>
      </c>
      <c r="G12" s="1342"/>
      <c r="H12" s="1342">
        <v>436623.9</v>
      </c>
      <c r="I12" s="1342"/>
      <c r="J12" s="1342">
        <f t="shared" si="0"/>
        <v>132368.90000000002</v>
      </c>
    </row>
    <row r="13" spans="1:11" ht="15.75" x14ac:dyDescent="0.25">
      <c r="A13" s="1276">
        <v>2011</v>
      </c>
      <c r="B13" s="1342">
        <v>3257</v>
      </c>
      <c r="C13" s="1342"/>
      <c r="D13" s="1342">
        <v>3249</v>
      </c>
      <c r="E13" s="1342"/>
      <c r="F13" s="1342">
        <v>269555</v>
      </c>
      <c r="G13" s="1342"/>
      <c r="H13" s="1342">
        <v>353817.45</v>
      </c>
      <c r="I13" s="1342"/>
      <c r="J13" s="1342">
        <f t="shared" si="0"/>
        <v>-82806.450000000012</v>
      </c>
    </row>
    <row r="14" spans="1:11" ht="15.75" x14ac:dyDescent="0.25">
      <c r="A14" s="1276">
        <v>2012</v>
      </c>
      <c r="B14" s="1342">
        <v>3256</v>
      </c>
      <c r="C14" s="1342"/>
      <c r="D14" s="1342">
        <v>3256</v>
      </c>
      <c r="E14" s="1342"/>
      <c r="F14" s="1342">
        <v>341642</v>
      </c>
      <c r="G14" s="1342"/>
      <c r="H14" s="1342">
        <v>409986</v>
      </c>
      <c r="I14" s="1342"/>
      <c r="J14" s="1342">
        <f t="shared" si="0"/>
        <v>56168.549999999988</v>
      </c>
    </row>
    <row r="15" spans="1:11" ht="15.75" x14ac:dyDescent="0.25">
      <c r="A15" s="1277">
        <v>2013</v>
      </c>
      <c r="B15" s="1346">
        <v>3566</v>
      </c>
      <c r="C15" s="1346"/>
      <c r="D15" s="1346">
        <v>3416</v>
      </c>
      <c r="E15" s="1346"/>
      <c r="F15" s="1346">
        <v>326330</v>
      </c>
      <c r="G15" s="1346"/>
      <c r="H15" s="1346">
        <v>582530.66</v>
      </c>
      <c r="I15" s="1346"/>
      <c r="J15" s="1346">
        <f t="shared" si="0"/>
        <v>172544.66000000003</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3"/>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&amp;R230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7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685</v>
      </c>
    </row>
    <row r="2" spans="1:11" ht="18" x14ac:dyDescent="0.25">
      <c r="A2" s="1257" t="s">
        <v>1156</v>
      </c>
      <c r="B2" s="1258"/>
      <c r="C2" s="1258"/>
      <c r="D2" s="1258"/>
      <c r="E2" s="1258"/>
      <c r="F2" s="1258"/>
      <c r="G2" s="1258"/>
      <c r="H2" s="1259"/>
      <c r="I2" s="1258"/>
      <c r="J2" s="1261"/>
    </row>
    <row r="3" spans="1:11" ht="18" x14ac:dyDescent="0.25">
      <c r="A3" s="1257" t="s">
        <v>1080</v>
      </c>
      <c r="B3" s="1258"/>
      <c r="C3" s="1258"/>
      <c r="D3" s="1258"/>
      <c r="E3" s="1258"/>
      <c r="F3" s="1258"/>
      <c r="G3" s="1258"/>
      <c r="H3" s="1259"/>
      <c r="I3" s="1258"/>
      <c r="J3" s="1261"/>
    </row>
    <row r="4" spans="1:11" ht="18" x14ac:dyDescent="0.25">
      <c r="A4" s="1257" t="s">
        <v>276</v>
      </c>
      <c r="B4" s="1258"/>
      <c r="C4" s="1258"/>
      <c r="D4" s="1293"/>
      <c r="E4" s="1293"/>
      <c r="F4" s="1258"/>
      <c r="G4" s="1258"/>
      <c r="H4" s="1259"/>
      <c r="I4" s="1258"/>
      <c r="J4" s="1261"/>
    </row>
    <row r="5" spans="1:11" ht="18" x14ac:dyDescent="0.25">
      <c r="A5" s="1329"/>
      <c r="B5" s="1329"/>
      <c r="C5" s="1329"/>
      <c r="D5" s="1329"/>
      <c r="E5" s="1329"/>
      <c r="F5" s="1330"/>
      <c r="G5" s="1330"/>
      <c r="H5" s="1259"/>
      <c r="I5" s="1329"/>
      <c r="J5" s="1261"/>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28200</v>
      </c>
      <c r="C8" s="1342"/>
      <c r="D8" s="1342">
        <v>27968.94</v>
      </c>
      <c r="E8" s="1342"/>
      <c r="F8" s="1342">
        <v>91499.33</v>
      </c>
      <c r="G8" s="1342"/>
      <c r="H8" s="1342">
        <v>299197.77</v>
      </c>
      <c r="I8" s="1342"/>
      <c r="J8" s="1342" t="s">
        <v>293</v>
      </c>
    </row>
    <row r="9" spans="1:11" s="1275" customFormat="1" ht="15.75" x14ac:dyDescent="0.25">
      <c r="A9" s="1276">
        <v>2007</v>
      </c>
      <c r="B9" s="1342">
        <v>29306.5</v>
      </c>
      <c r="C9" s="1342"/>
      <c r="D9" s="1342">
        <v>29267.5</v>
      </c>
      <c r="E9" s="1342"/>
      <c r="F9" s="1342">
        <v>102470.15</v>
      </c>
      <c r="G9" s="1342"/>
      <c r="H9" s="1342">
        <v>365923.77</v>
      </c>
      <c r="I9" s="1342"/>
      <c r="J9" s="1342">
        <f>H9-H8</f>
        <v>66726</v>
      </c>
    </row>
    <row r="10" spans="1:11" ht="15.75" x14ac:dyDescent="0.25">
      <c r="A10" s="1276">
        <v>2008</v>
      </c>
      <c r="B10" s="1342">
        <v>28058.1</v>
      </c>
      <c r="C10" s="1342"/>
      <c r="D10" s="1342">
        <v>28044.3</v>
      </c>
      <c r="E10" s="1342"/>
      <c r="F10" s="1342">
        <v>94604.37</v>
      </c>
      <c r="G10" s="1342"/>
      <c r="H10" s="1342">
        <v>329831.52</v>
      </c>
      <c r="I10" s="1342"/>
      <c r="J10" s="1342">
        <f t="shared" ref="J10:J15" si="0">H10-H9</f>
        <v>-36092.25</v>
      </c>
    </row>
    <row r="11" spans="1:11" ht="15.75" x14ac:dyDescent="0.25">
      <c r="A11" s="1276">
        <v>2009</v>
      </c>
      <c r="B11" s="1342">
        <v>27386.6</v>
      </c>
      <c r="C11" s="1342"/>
      <c r="D11" s="1342">
        <v>26978.6</v>
      </c>
      <c r="E11" s="1342"/>
      <c r="F11" s="1342">
        <v>85314.66</v>
      </c>
      <c r="G11" s="1342"/>
      <c r="H11" s="1342">
        <v>300104.57</v>
      </c>
      <c r="I11" s="1342"/>
      <c r="J11" s="1342">
        <f t="shared" si="0"/>
        <v>-29726.950000000012</v>
      </c>
    </row>
    <row r="12" spans="1:11" ht="15.75" x14ac:dyDescent="0.25">
      <c r="A12" s="1276">
        <v>2010</v>
      </c>
      <c r="B12" s="1342">
        <v>29295.7</v>
      </c>
      <c r="C12" s="1342"/>
      <c r="D12" s="1342">
        <v>29295.7</v>
      </c>
      <c r="E12" s="1342"/>
      <c r="F12" s="1342">
        <v>94008.03</v>
      </c>
      <c r="G12" s="1342"/>
      <c r="H12" s="1342">
        <v>365471.88</v>
      </c>
      <c r="I12" s="1342"/>
      <c r="J12" s="1342">
        <f t="shared" si="0"/>
        <v>65367.31</v>
      </c>
    </row>
    <row r="13" spans="1:11" ht="15.75" x14ac:dyDescent="0.25">
      <c r="A13" s="1276">
        <v>2011</v>
      </c>
      <c r="B13" s="1342">
        <v>28580</v>
      </c>
      <c r="C13" s="1342"/>
      <c r="D13" s="1342">
        <v>28580</v>
      </c>
      <c r="E13" s="1342"/>
      <c r="F13" s="1342">
        <v>89884.61</v>
      </c>
      <c r="G13" s="1342"/>
      <c r="H13" s="1342">
        <v>325841.46999999997</v>
      </c>
      <c r="I13" s="1342"/>
      <c r="J13" s="1342">
        <f t="shared" si="0"/>
        <v>-39630.410000000033</v>
      </c>
    </row>
    <row r="14" spans="1:11" ht="15.75" x14ac:dyDescent="0.25">
      <c r="A14" s="1276">
        <v>2012</v>
      </c>
      <c r="B14" s="1342">
        <v>27564.58</v>
      </c>
      <c r="C14" s="1342"/>
      <c r="D14" s="1342">
        <v>27564.58</v>
      </c>
      <c r="E14" s="1342"/>
      <c r="F14" s="1342">
        <v>86478.78</v>
      </c>
      <c r="G14" s="1342"/>
      <c r="H14" s="1342">
        <v>353851.18</v>
      </c>
      <c r="I14" s="1342"/>
      <c r="J14" s="1342">
        <f t="shared" si="0"/>
        <v>28009.710000000021</v>
      </c>
    </row>
    <row r="15" spans="1:11" ht="15.75" x14ac:dyDescent="0.25">
      <c r="A15" s="1277">
        <v>2013</v>
      </c>
      <c r="B15" s="1346">
        <v>27161.599999999999</v>
      </c>
      <c r="C15" s="1346"/>
      <c r="D15" s="1346">
        <v>27021.599999999999</v>
      </c>
      <c r="E15" s="1346"/>
      <c r="F15" s="1346">
        <v>80498.95</v>
      </c>
      <c r="G15" s="1346"/>
      <c r="H15" s="1346">
        <v>261566.38</v>
      </c>
      <c r="I15" s="1346"/>
      <c r="J15" s="1346">
        <f t="shared" si="0"/>
        <v>-92284.799999999988</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3"/>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&amp;L231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688</v>
      </c>
    </row>
    <row r="2" spans="1:11" ht="18" x14ac:dyDescent="0.25">
      <c r="A2" s="1257" t="s">
        <v>1157</v>
      </c>
      <c r="B2" s="1258"/>
      <c r="C2" s="1258"/>
      <c r="D2" s="1258"/>
      <c r="E2" s="1258"/>
      <c r="F2" s="1258"/>
      <c r="G2" s="1258"/>
      <c r="H2" s="1259"/>
      <c r="I2" s="1258"/>
      <c r="J2" s="1261"/>
    </row>
    <row r="3" spans="1:11" ht="18" x14ac:dyDescent="0.25">
      <c r="A3" s="1257" t="s">
        <v>1081</v>
      </c>
      <c r="B3" s="1258"/>
      <c r="C3" s="1258"/>
      <c r="D3" s="1258"/>
      <c r="E3" s="1258"/>
      <c r="F3" s="1258"/>
      <c r="G3" s="1258"/>
      <c r="H3" s="1259"/>
      <c r="I3" s="1258"/>
      <c r="J3" s="1261"/>
    </row>
    <row r="4" spans="1:11" ht="18" x14ac:dyDescent="0.25">
      <c r="A4" s="1257"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292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2977.1</v>
      </c>
      <c r="C8" s="1342"/>
      <c r="D8" s="1342">
        <v>2977.1</v>
      </c>
      <c r="E8" s="1342"/>
      <c r="F8" s="1342">
        <v>74503.600000000006</v>
      </c>
      <c r="G8" s="1342"/>
      <c r="H8" s="1342">
        <v>240998.37</v>
      </c>
      <c r="I8" s="1342"/>
      <c r="J8" s="1342" t="s">
        <v>293</v>
      </c>
    </row>
    <row r="9" spans="1:11" ht="15.75" x14ac:dyDescent="0.25">
      <c r="A9" s="1276">
        <v>2007</v>
      </c>
      <c r="B9" s="1342">
        <v>2642.7</v>
      </c>
      <c r="C9" s="1342"/>
      <c r="D9" s="1342">
        <v>2642.7</v>
      </c>
      <c r="E9" s="1342"/>
      <c r="F9" s="1342">
        <v>77293.5</v>
      </c>
      <c r="G9" s="1342"/>
      <c r="H9" s="1342">
        <v>228114.75</v>
      </c>
      <c r="I9" s="1342"/>
      <c r="J9" s="1342">
        <f>H9-H8</f>
        <v>-12883.619999999995</v>
      </c>
    </row>
    <row r="10" spans="1:11" ht="15.75" x14ac:dyDescent="0.25">
      <c r="A10" s="1276">
        <v>2008</v>
      </c>
      <c r="B10" s="1342">
        <v>3037.1</v>
      </c>
      <c r="C10" s="1342"/>
      <c r="D10" s="1342">
        <v>3037.1</v>
      </c>
      <c r="E10" s="1342"/>
      <c r="F10" s="1342">
        <v>95468</v>
      </c>
      <c r="G10" s="1342"/>
      <c r="H10" s="1342">
        <v>271533.90000000002</v>
      </c>
      <c r="I10" s="1342"/>
      <c r="J10" s="1342">
        <f t="shared" ref="J10:J15" si="0">H10-H9</f>
        <v>43419.150000000023</v>
      </c>
    </row>
    <row r="11" spans="1:11" ht="15.75" x14ac:dyDescent="0.25">
      <c r="A11" s="1276">
        <v>2009</v>
      </c>
      <c r="B11" s="1342">
        <v>2082.1</v>
      </c>
      <c r="C11" s="1342"/>
      <c r="D11" s="1342">
        <v>2082.1</v>
      </c>
      <c r="E11" s="1342"/>
      <c r="F11" s="1342">
        <v>62151</v>
      </c>
      <c r="G11" s="1342"/>
      <c r="H11" s="1342">
        <v>161441.60000000001</v>
      </c>
      <c r="I11" s="1342"/>
      <c r="J11" s="1342">
        <f t="shared" si="0"/>
        <v>-110092.30000000002</v>
      </c>
    </row>
    <row r="12" spans="1:11" ht="15.75" x14ac:dyDescent="0.25">
      <c r="A12" s="1276">
        <v>2010</v>
      </c>
      <c r="B12" s="1342">
        <v>2722</v>
      </c>
      <c r="C12" s="1342"/>
      <c r="D12" s="1342">
        <v>2722</v>
      </c>
      <c r="E12" s="1342"/>
      <c r="F12" s="1342">
        <v>81468</v>
      </c>
      <c r="G12" s="1342"/>
      <c r="H12" s="1342">
        <v>226238.86</v>
      </c>
      <c r="I12" s="1342"/>
      <c r="J12" s="1342">
        <f t="shared" si="0"/>
        <v>64797.25999999998</v>
      </c>
    </row>
    <row r="13" spans="1:11" ht="15.75" x14ac:dyDescent="0.25">
      <c r="A13" s="1276">
        <v>2011</v>
      </c>
      <c r="B13" s="1342">
        <v>2421</v>
      </c>
      <c r="C13" s="1342"/>
      <c r="D13" s="1342">
        <v>2421</v>
      </c>
      <c r="E13" s="1342"/>
      <c r="F13" s="1342">
        <v>69524.25</v>
      </c>
      <c r="G13" s="1342"/>
      <c r="H13" s="1342">
        <v>285347.21000000002</v>
      </c>
      <c r="I13" s="1342"/>
      <c r="J13" s="1342">
        <f t="shared" si="0"/>
        <v>59108.350000000035</v>
      </c>
    </row>
    <row r="14" spans="1:11" ht="15.75" x14ac:dyDescent="0.25">
      <c r="A14" s="1276">
        <v>2012</v>
      </c>
      <c r="B14" s="1342">
        <v>2631</v>
      </c>
      <c r="C14" s="1342"/>
      <c r="D14" s="1342">
        <v>2631</v>
      </c>
      <c r="E14" s="1342"/>
      <c r="F14" s="1342">
        <v>70945.2</v>
      </c>
      <c r="G14" s="1342"/>
      <c r="H14" s="1342">
        <v>303254.88</v>
      </c>
      <c r="I14" s="1342"/>
      <c r="J14" s="1342">
        <f t="shared" si="0"/>
        <v>17907.669999999984</v>
      </c>
    </row>
    <row r="15" spans="1:11" ht="15.75" x14ac:dyDescent="0.25">
      <c r="A15" s="1277">
        <v>2013</v>
      </c>
      <c r="B15" s="1346">
        <v>3292.6</v>
      </c>
      <c r="C15" s="1346"/>
      <c r="D15" s="1346">
        <v>3292.6</v>
      </c>
      <c r="E15" s="1346"/>
      <c r="F15" s="1346">
        <v>91242.61</v>
      </c>
      <c r="G15" s="1346"/>
      <c r="H15" s="1346">
        <v>467839.71</v>
      </c>
      <c r="I15" s="1346"/>
      <c r="J15" s="1346">
        <f t="shared" si="0"/>
        <v>164584.83000000002</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3"/>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&amp;R232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2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302"/>
      <c r="K1" s="1262" t="s">
        <v>696</v>
      </c>
    </row>
    <row r="2" spans="1:11" ht="18" x14ac:dyDescent="0.25">
      <c r="A2" s="1257" t="s">
        <v>1157</v>
      </c>
      <c r="B2" s="1258"/>
      <c r="C2" s="1258"/>
      <c r="D2" s="1258"/>
      <c r="E2" s="1258"/>
      <c r="F2" s="1258"/>
      <c r="G2" s="1258"/>
      <c r="H2" s="1259"/>
      <c r="I2" s="1258"/>
      <c r="J2" s="1302"/>
    </row>
    <row r="3" spans="1:11" ht="18" x14ac:dyDescent="0.25">
      <c r="A3" s="1257" t="s">
        <v>1082</v>
      </c>
      <c r="B3" s="1258"/>
      <c r="C3" s="1258"/>
      <c r="D3" s="1258"/>
      <c r="E3" s="1258"/>
      <c r="F3" s="1258"/>
      <c r="G3" s="1258"/>
      <c r="H3" s="1259"/>
      <c r="I3" s="1258"/>
      <c r="J3" s="1302"/>
    </row>
    <row r="4" spans="1:11" ht="18" x14ac:dyDescent="0.25">
      <c r="A4" s="1257" t="s">
        <v>276</v>
      </c>
      <c r="B4" s="1258"/>
      <c r="C4" s="1258"/>
      <c r="D4" s="1293"/>
      <c r="E4" s="1293"/>
      <c r="F4" s="1258"/>
      <c r="G4" s="1258"/>
      <c r="H4" s="1259"/>
      <c r="I4" s="1258"/>
      <c r="J4" s="1302"/>
    </row>
    <row r="5" spans="1:11" ht="18" x14ac:dyDescent="0.25">
      <c r="A5" s="1329"/>
      <c r="B5" s="1329"/>
      <c r="C5" s="1329"/>
      <c r="D5" s="1329"/>
      <c r="E5" s="1329"/>
      <c r="F5" s="1330"/>
      <c r="G5" s="1330"/>
      <c r="H5" s="1259"/>
      <c r="I5" s="1329"/>
      <c r="J5" s="1302"/>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2">
        <v>2006</v>
      </c>
      <c r="B8" s="1342">
        <v>2514.3000000000002</v>
      </c>
      <c r="C8" s="1342"/>
      <c r="D8" s="1342">
        <v>2514.3000000000002</v>
      </c>
      <c r="E8" s="1342"/>
      <c r="F8" s="1342">
        <v>26089.1</v>
      </c>
      <c r="G8" s="1342"/>
      <c r="H8" s="1342">
        <v>216840.18</v>
      </c>
      <c r="I8" s="1342"/>
      <c r="J8" s="1342" t="s">
        <v>293</v>
      </c>
    </row>
    <row r="9" spans="1:11" ht="15.75" x14ac:dyDescent="0.25">
      <c r="A9" s="1276">
        <v>2007</v>
      </c>
      <c r="B9" s="1342">
        <v>2514.3000000000002</v>
      </c>
      <c r="C9" s="1342"/>
      <c r="D9" s="1342">
        <v>2514.3000000000002</v>
      </c>
      <c r="E9" s="1342"/>
      <c r="F9" s="1342">
        <v>25389.599999999999</v>
      </c>
      <c r="G9" s="1342"/>
      <c r="H9" s="1342">
        <v>277282.40000000002</v>
      </c>
      <c r="I9" s="1342"/>
      <c r="J9" s="1342">
        <f>H9-H8</f>
        <v>60442.22000000003</v>
      </c>
    </row>
    <row r="10" spans="1:11" ht="15.75" x14ac:dyDescent="0.25">
      <c r="A10" s="1276">
        <v>2008</v>
      </c>
      <c r="B10" s="1342">
        <v>3133</v>
      </c>
      <c r="C10" s="1342"/>
      <c r="D10" s="1342">
        <v>3133</v>
      </c>
      <c r="E10" s="1342"/>
      <c r="F10" s="1342">
        <v>25372</v>
      </c>
      <c r="G10" s="1342"/>
      <c r="H10" s="1342">
        <v>258445.6</v>
      </c>
      <c r="I10" s="1342"/>
      <c r="J10" s="1342">
        <f t="shared" ref="J10:J15" si="0">H10-H9</f>
        <v>-18836.800000000017</v>
      </c>
    </row>
    <row r="11" spans="1:11" ht="15.75" x14ac:dyDescent="0.25">
      <c r="A11" s="1276">
        <v>2009</v>
      </c>
      <c r="B11" s="1342">
        <v>3392</v>
      </c>
      <c r="C11" s="1342"/>
      <c r="D11" s="1342">
        <v>3254</v>
      </c>
      <c r="E11" s="1342"/>
      <c r="F11" s="1342">
        <v>31442</v>
      </c>
      <c r="G11" s="1342"/>
      <c r="H11" s="1342">
        <v>278853</v>
      </c>
      <c r="I11" s="1342"/>
      <c r="J11" s="1342">
        <f t="shared" si="0"/>
        <v>20407.399999999994</v>
      </c>
    </row>
    <row r="12" spans="1:11" ht="15.75" x14ac:dyDescent="0.25">
      <c r="A12" s="1276">
        <v>2010</v>
      </c>
      <c r="B12" s="1342">
        <v>3348.4</v>
      </c>
      <c r="C12" s="1342"/>
      <c r="D12" s="1342">
        <v>2999.4</v>
      </c>
      <c r="E12" s="1342"/>
      <c r="F12" s="1342">
        <v>26859.69</v>
      </c>
      <c r="G12" s="1342"/>
      <c r="H12" s="1342">
        <v>307572.74</v>
      </c>
      <c r="I12" s="1342"/>
      <c r="J12" s="1342">
        <f t="shared" si="0"/>
        <v>28719.739999999991</v>
      </c>
    </row>
    <row r="13" spans="1:11" ht="15.75" x14ac:dyDescent="0.25">
      <c r="A13" s="1276">
        <v>2011</v>
      </c>
      <c r="B13" s="1342">
        <v>3319.4</v>
      </c>
      <c r="C13" s="1342"/>
      <c r="D13" s="1342">
        <v>3034.4</v>
      </c>
      <c r="E13" s="1342"/>
      <c r="F13" s="1342">
        <v>27715.53</v>
      </c>
      <c r="G13" s="1342"/>
      <c r="H13" s="1342">
        <v>294895.78000000003</v>
      </c>
      <c r="I13" s="1342"/>
      <c r="J13" s="1342">
        <f t="shared" si="0"/>
        <v>-12676.959999999963</v>
      </c>
    </row>
    <row r="14" spans="1:11" ht="15.75" x14ac:dyDescent="0.25">
      <c r="A14" s="1276">
        <v>2012</v>
      </c>
      <c r="B14" s="1342">
        <v>3499.4</v>
      </c>
      <c r="C14" s="1342"/>
      <c r="D14" s="1342">
        <v>3489.4</v>
      </c>
      <c r="E14" s="1342"/>
      <c r="F14" s="1342">
        <v>35541.699999999997</v>
      </c>
      <c r="G14" s="1342"/>
      <c r="H14" s="1342">
        <v>275971.7</v>
      </c>
      <c r="I14" s="1342"/>
      <c r="J14" s="1342">
        <f t="shared" si="0"/>
        <v>-18924.080000000016</v>
      </c>
    </row>
    <row r="15" spans="1:11" ht="15.75" x14ac:dyDescent="0.25">
      <c r="A15" s="1277">
        <v>2013</v>
      </c>
      <c r="B15" s="1346">
        <v>3617.4</v>
      </c>
      <c r="C15" s="1346"/>
      <c r="D15" s="1346">
        <v>3389.4</v>
      </c>
      <c r="E15" s="1346"/>
      <c r="F15" s="1346">
        <v>27485.98</v>
      </c>
      <c r="G15" s="1346"/>
      <c r="H15" s="1346">
        <v>234275.09</v>
      </c>
      <c r="I15" s="1346"/>
      <c r="J15" s="1346">
        <f t="shared" si="0"/>
        <v>-41696.610000000015</v>
      </c>
      <c r="K15" s="1313"/>
    </row>
    <row r="16" spans="1:11" ht="15.75" x14ac:dyDescent="0.25">
      <c r="A16" s="1281"/>
      <c r="B16" s="1282"/>
      <c r="C16" s="1282"/>
      <c r="D16" s="1282"/>
      <c r="E16" s="1282"/>
      <c r="F16" s="1282"/>
      <c r="G16" s="1282"/>
      <c r="H16" s="1282"/>
      <c r="I16" s="1283"/>
      <c r="J16" s="1307"/>
    </row>
    <row r="17" spans="1:11" ht="15.75" x14ac:dyDescent="0.25">
      <c r="A17" s="1281" t="s">
        <v>294</v>
      </c>
      <c r="B17" s="1282"/>
      <c r="C17" s="1282"/>
      <c r="D17" s="1282"/>
      <c r="E17" s="1282"/>
      <c r="F17" s="1282"/>
      <c r="G17" s="1282"/>
      <c r="H17" s="1282"/>
      <c r="I17" s="1283"/>
      <c r="J17" s="1307"/>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31"/>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&amp;L233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708</v>
      </c>
    </row>
    <row r="2" spans="1:11" ht="18" x14ac:dyDescent="0.25">
      <c r="A2" s="1257" t="s">
        <v>1157</v>
      </c>
      <c r="B2" s="1258"/>
      <c r="C2" s="1258"/>
      <c r="D2" s="1258"/>
      <c r="E2" s="1258"/>
      <c r="F2" s="1258"/>
      <c r="G2" s="1258"/>
      <c r="H2" s="1259"/>
      <c r="I2" s="1258"/>
      <c r="J2" s="1261"/>
    </row>
    <row r="3" spans="1:11" ht="18" x14ac:dyDescent="0.25">
      <c r="A3" s="1257" t="s">
        <v>1083</v>
      </c>
      <c r="B3" s="1258"/>
      <c r="C3" s="1258"/>
      <c r="D3" s="1258"/>
      <c r="E3" s="1258"/>
      <c r="F3" s="1258"/>
      <c r="G3" s="1258"/>
      <c r="H3" s="1259"/>
      <c r="I3" s="1258"/>
      <c r="J3" s="1261"/>
    </row>
    <row r="4" spans="1:11" ht="18" x14ac:dyDescent="0.25">
      <c r="A4" s="1257"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6">
        <v>2006</v>
      </c>
      <c r="B8" s="1342">
        <v>1944.8</v>
      </c>
      <c r="C8" s="1342"/>
      <c r="D8" s="1342">
        <v>1944.8</v>
      </c>
      <c r="E8" s="1342"/>
      <c r="F8" s="1342">
        <v>26303.7</v>
      </c>
      <c r="G8" s="1342"/>
      <c r="H8" s="1342">
        <v>208363.32</v>
      </c>
      <c r="I8" s="1342"/>
      <c r="J8" s="1342" t="s">
        <v>293</v>
      </c>
    </row>
    <row r="9" spans="1:11" ht="15.75" x14ac:dyDescent="0.25">
      <c r="A9" s="1276">
        <v>2007</v>
      </c>
      <c r="B9" s="1342">
        <v>1950.8</v>
      </c>
      <c r="C9" s="1342"/>
      <c r="D9" s="1342">
        <v>1950.8</v>
      </c>
      <c r="E9" s="1342"/>
      <c r="F9" s="1342">
        <v>23962.6</v>
      </c>
      <c r="G9" s="1342"/>
      <c r="H9" s="1342">
        <v>209171.20000000001</v>
      </c>
      <c r="I9" s="1342"/>
      <c r="J9" s="1342">
        <f>H9-H8</f>
        <v>807.88000000000466</v>
      </c>
    </row>
    <row r="10" spans="1:11" ht="15.75" x14ac:dyDescent="0.25">
      <c r="A10" s="1276">
        <v>2008</v>
      </c>
      <c r="B10" s="1342">
        <v>2059</v>
      </c>
      <c r="C10" s="1342"/>
      <c r="D10" s="1342">
        <v>2059</v>
      </c>
      <c r="E10" s="1342"/>
      <c r="F10" s="1342">
        <v>19080</v>
      </c>
      <c r="G10" s="1342"/>
      <c r="H10" s="1342">
        <v>177309.1</v>
      </c>
      <c r="I10" s="1342"/>
      <c r="J10" s="1342">
        <f t="shared" ref="J10:J15" si="0">H10-H9</f>
        <v>-31862.100000000006</v>
      </c>
    </row>
    <row r="11" spans="1:11" s="1275" customFormat="1" ht="15.75" x14ac:dyDescent="0.25">
      <c r="A11" s="1276">
        <v>2009</v>
      </c>
      <c r="B11" s="1342">
        <v>2077</v>
      </c>
      <c r="C11" s="1342"/>
      <c r="D11" s="1342">
        <v>2058</v>
      </c>
      <c r="E11" s="1342"/>
      <c r="F11" s="1342">
        <v>21364</v>
      </c>
      <c r="G11" s="1342"/>
      <c r="H11" s="1342">
        <v>203187.1</v>
      </c>
      <c r="I11" s="1342"/>
      <c r="J11" s="1342">
        <f t="shared" si="0"/>
        <v>25878</v>
      </c>
    </row>
    <row r="12" spans="1:11" ht="15.75" x14ac:dyDescent="0.25">
      <c r="A12" s="1276">
        <v>2010</v>
      </c>
      <c r="B12" s="1342">
        <v>2061.5</v>
      </c>
      <c r="C12" s="1342"/>
      <c r="D12" s="1342">
        <v>1971</v>
      </c>
      <c r="E12" s="1342"/>
      <c r="F12" s="1342">
        <v>18692.11</v>
      </c>
      <c r="G12" s="1342"/>
      <c r="H12" s="1342">
        <v>150447.16</v>
      </c>
      <c r="I12" s="1342"/>
      <c r="J12" s="1342">
        <f t="shared" si="0"/>
        <v>-52739.94</v>
      </c>
    </row>
    <row r="13" spans="1:11" ht="15.75" x14ac:dyDescent="0.25">
      <c r="A13" s="1276">
        <v>2011</v>
      </c>
      <c r="B13" s="1342">
        <v>2057.5</v>
      </c>
      <c r="C13" s="1342"/>
      <c r="D13" s="1342">
        <v>1873</v>
      </c>
      <c r="E13" s="1342"/>
      <c r="F13" s="1342">
        <v>18542.38</v>
      </c>
      <c r="G13" s="1342"/>
      <c r="H13" s="1342">
        <v>157249.72</v>
      </c>
      <c r="I13" s="1342"/>
      <c r="J13" s="1342">
        <f t="shared" si="0"/>
        <v>6802.5599999999977</v>
      </c>
    </row>
    <row r="14" spans="1:11" ht="15.75" x14ac:dyDescent="0.25">
      <c r="A14" s="1276">
        <v>2012</v>
      </c>
      <c r="B14" s="1342">
        <v>2070.5</v>
      </c>
      <c r="C14" s="1342"/>
      <c r="D14" s="1342">
        <v>2070.5</v>
      </c>
      <c r="E14" s="1342"/>
      <c r="F14" s="1342">
        <v>20276.900000000001</v>
      </c>
      <c r="G14" s="1342"/>
      <c r="H14" s="1342">
        <v>124532.04</v>
      </c>
      <c r="I14" s="1342"/>
      <c r="J14" s="1342">
        <f t="shared" si="0"/>
        <v>-32717.680000000008</v>
      </c>
    </row>
    <row r="15" spans="1:11" ht="15.75" x14ac:dyDescent="0.25">
      <c r="A15" s="1277">
        <v>2013</v>
      </c>
      <c r="B15" s="1346">
        <v>1528</v>
      </c>
      <c r="C15" s="1346"/>
      <c r="D15" s="1346">
        <v>1514</v>
      </c>
      <c r="E15" s="1346"/>
      <c r="F15" s="1346">
        <v>12858</v>
      </c>
      <c r="G15" s="1346"/>
      <c r="H15" s="1346">
        <v>115722.99</v>
      </c>
      <c r="I15" s="1346"/>
      <c r="J15" s="1346">
        <f t="shared" si="0"/>
        <v>-8809.0499999999884</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3"/>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357"/>
      <c r="C19" s="1357"/>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&amp;R234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872</v>
      </c>
    </row>
    <row r="2" spans="1:11" ht="18" x14ac:dyDescent="0.25">
      <c r="A2" s="1257" t="s">
        <v>1157</v>
      </c>
      <c r="B2" s="1258"/>
      <c r="C2" s="1258"/>
      <c r="D2" s="1258"/>
      <c r="E2" s="1258"/>
      <c r="F2" s="1258"/>
      <c r="G2" s="1258"/>
      <c r="H2" s="1259"/>
      <c r="I2" s="1258"/>
      <c r="J2" s="1261"/>
    </row>
    <row r="3" spans="1:11" ht="18" x14ac:dyDescent="0.25">
      <c r="A3" s="1257" t="s">
        <v>1084</v>
      </c>
      <c r="B3" s="1258"/>
      <c r="C3" s="1258"/>
      <c r="D3" s="1258"/>
      <c r="E3" s="1258"/>
      <c r="F3" s="1258"/>
      <c r="G3" s="1258"/>
      <c r="H3" s="1259"/>
      <c r="I3" s="1258"/>
      <c r="J3" s="1261"/>
    </row>
    <row r="4" spans="1:11" ht="18" x14ac:dyDescent="0.25">
      <c r="A4" s="1257"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ht="15.75" x14ac:dyDescent="0.25">
      <c r="A8" s="1276">
        <v>2006</v>
      </c>
      <c r="B8" s="1342">
        <v>3318.6</v>
      </c>
      <c r="C8" s="1342"/>
      <c r="D8" s="1342">
        <v>3318.6</v>
      </c>
      <c r="E8" s="1342"/>
      <c r="F8" s="1342">
        <v>32159</v>
      </c>
      <c r="G8" s="1342"/>
      <c r="H8" s="1342">
        <v>195463.61</v>
      </c>
      <c r="I8" s="1342"/>
      <c r="J8" s="1342" t="s">
        <v>293</v>
      </c>
    </row>
    <row r="9" spans="1:11" ht="15.75" x14ac:dyDescent="0.25">
      <c r="A9" s="1276">
        <v>2007</v>
      </c>
      <c r="B9" s="1342">
        <v>2810.5</v>
      </c>
      <c r="C9" s="1342"/>
      <c r="D9" s="1342">
        <v>2810.5</v>
      </c>
      <c r="E9" s="1342"/>
      <c r="F9" s="1342">
        <v>28332.5</v>
      </c>
      <c r="G9" s="1342"/>
      <c r="H9" s="1342">
        <v>180115</v>
      </c>
      <c r="I9" s="1342"/>
      <c r="J9" s="1342">
        <f>H9-H8</f>
        <v>-15348.609999999986</v>
      </c>
    </row>
    <row r="10" spans="1:11" ht="15.75" x14ac:dyDescent="0.25">
      <c r="A10" s="1276">
        <v>2008</v>
      </c>
      <c r="B10" s="1342">
        <v>2127</v>
      </c>
      <c r="C10" s="1342"/>
      <c r="D10" s="1342">
        <v>2127</v>
      </c>
      <c r="E10" s="1342"/>
      <c r="F10" s="1342">
        <v>21354</v>
      </c>
      <c r="G10" s="1342"/>
      <c r="H10" s="1342">
        <v>104388.3</v>
      </c>
      <c r="I10" s="1342"/>
      <c r="J10" s="1342">
        <f t="shared" ref="J10:J15" si="0">H10-H9</f>
        <v>-75726.7</v>
      </c>
    </row>
    <row r="11" spans="1:11" ht="15.75" x14ac:dyDescent="0.25">
      <c r="A11" s="1276">
        <v>2009</v>
      </c>
      <c r="B11" s="1342">
        <v>1686.7</v>
      </c>
      <c r="C11" s="1342"/>
      <c r="D11" s="1342">
        <v>1686.7</v>
      </c>
      <c r="E11" s="1342"/>
      <c r="F11" s="1342">
        <v>17012</v>
      </c>
      <c r="G11" s="1342"/>
      <c r="H11" s="1342">
        <v>62968.2</v>
      </c>
      <c r="I11" s="1342"/>
      <c r="J11" s="1342">
        <f t="shared" si="0"/>
        <v>-41420.100000000006</v>
      </c>
    </row>
    <row r="12" spans="1:11" ht="15.75" x14ac:dyDescent="0.25">
      <c r="A12" s="1276">
        <v>2010</v>
      </c>
      <c r="B12" s="1342">
        <v>2310.5</v>
      </c>
      <c r="C12" s="1342"/>
      <c r="D12" s="1342">
        <v>2310.5</v>
      </c>
      <c r="E12" s="1342"/>
      <c r="F12" s="1342">
        <v>23311.48</v>
      </c>
      <c r="G12" s="1342"/>
      <c r="H12" s="1342">
        <v>136117.14000000001</v>
      </c>
      <c r="I12" s="1342"/>
      <c r="J12" s="1342">
        <f t="shared" si="0"/>
        <v>73148.940000000017</v>
      </c>
    </row>
    <row r="13" spans="1:11" ht="15.75" x14ac:dyDescent="0.25">
      <c r="A13" s="1276">
        <v>2011</v>
      </c>
      <c r="B13" s="1342">
        <v>2219</v>
      </c>
      <c r="C13" s="1342"/>
      <c r="D13" s="1342">
        <v>2219</v>
      </c>
      <c r="E13" s="1342"/>
      <c r="F13" s="1342">
        <v>23018.17</v>
      </c>
      <c r="G13" s="1342"/>
      <c r="H13" s="1342">
        <v>140287.22</v>
      </c>
      <c r="I13" s="1342"/>
      <c r="J13" s="1342">
        <f t="shared" si="0"/>
        <v>4170.0799999999872</v>
      </c>
    </row>
    <row r="14" spans="1:11" ht="15.75" x14ac:dyDescent="0.25">
      <c r="A14" s="1276">
        <v>2012</v>
      </c>
      <c r="B14" s="1342">
        <v>2456</v>
      </c>
      <c r="C14" s="1342"/>
      <c r="D14" s="1342">
        <v>2456</v>
      </c>
      <c r="E14" s="1342"/>
      <c r="F14" s="1342">
        <v>24306.5</v>
      </c>
      <c r="G14" s="1342"/>
      <c r="H14" s="1342">
        <v>106640.98</v>
      </c>
      <c r="I14" s="1342"/>
      <c r="J14" s="1342">
        <f t="shared" si="0"/>
        <v>-33646.240000000005</v>
      </c>
    </row>
    <row r="15" spans="1:11" ht="15.75" x14ac:dyDescent="0.25">
      <c r="A15" s="1277">
        <v>2013</v>
      </c>
      <c r="B15" s="1346">
        <v>2845.6</v>
      </c>
      <c r="C15" s="1346"/>
      <c r="D15" s="1346">
        <v>2845.6</v>
      </c>
      <c r="E15" s="1346"/>
      <c r="F15" s="1346">
        <v>27828.7</v>
      </c>
      <c r="G15" s="1346"/>
      <c r="H15" s="1346">
        <v>181622.38</v>
      </c>
      <c r="I15" s="1346"/>
      <c r="J15" s="1346">
        <f t="shared" si="0"/>
        <v>74981.400000000009</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3"/>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&amp;L235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5.625" style="1301" customWidth="1"/>
    <col min="9" max="9" width="3.625" style="1263" customWidth="1"/>
    <col min="10" max="10" width="15.625" style="1263" customWidth="1"/>
    <col min="11" max="11" width="3.625" style="1263" customWidth="1"/>
    <col min="12" max="16384" width="10.25" style="1263"/>
  </cols>
  <sheetData>
    <row r="1" spans="1:11" ht="18" x14ac:dyDescent="0.25">
      <c r="A1" s="1257" t="s">
        <v>289</v>
      </c>
      <c r="B1" s="1258"/>
      <c r="C1" s="1258"/>
      <c r="D1" s="1258"/>
      <c r="E1" s="1258"/>
      <c r="F1" s="1258"/>
      <c r="G1" s="1258"/>
      <c r="H1" s="1259"/>
      <c r="I1" s="1260"/>
      <c r="J1" s="1261"/>
      <c r="K1" s="1262" t="s">
        <v>873</v>
      </c>
    </row>
    <row r="2" spans="1:11" ht="18" x14ac:dyDescent="0.25">
      <c r="A2" s="1257" t="s">
        <v>1157</v>
      </c>
      <c r="B2" s="1258"/>
      <c r="C2" s="1258"/>
      <c r="D2" s="1258"/>
      <c r="E2" s="1258"/>
      <c r="F2" s="1258"/>
      <c r="G2" s="1258"/>
      <c r="H2" s="1259"/>
      <c r="I2" s="1258"/>
      <c r="J2" s="1261"/>
    </row>
    <row r="3" spans="1:11" ht="18" x14ac:dyDescent="0.25">
      <c r="A3" s="1257" t="s">
        <v>1085</v>
      </c>
      <c r="B3" s="1258"/>
      <c r="C3" s="1258"/>
      <c r="D3" s="1258"/>
      <c r="E3" s="1258"/>
      <c r="F3" s="1258"/>
      <c r="G3" s="1258"/>
      <c r="H3" s="1259"/>
      <c r="I3" s="1258"/>
      <c r="J3" s="1261"/>
    </row>
    <row r="4" spans="1:11" ht="18" x14ac:dyDescent="0.25">
      <c r="A4" s="1257" t="s">
        <v>276</v>
      </c>
      <c r="B4" s="1258"/>
      <c r="C4" s="1258"/>
      <c r="D4" s="1293"/>
      <c r="E4" s="1293"/>
      <c r="F4" s="1258"/>
      <c r="G4" s="1258"/>
      <c r="H4" s="1259"/>
      <c r="I4" s="1258"/>
      <c r="J4" s="1261"/>
    </row>
    <row r="5" spans="1:11" ht="15.75" x14ac:dyDescent="0.25">
      <c r="A5" s="1294"/>
      <c r="B5" s="1294"/>
      <c r="C5" s="1294"/>
      <c r="D5" s="1294"/>
      <c r="E5" s="1294"/>
      <c r="F5" s="1295"/>
      <c r="G5" s="1295"/>
      <c r="H5" s="1269"/>
      <c r="I5" s="1294"/>
      <c r="J5" s="1270"/>
    </row>
    <row r="6" spans="1:11" ht="20.100000000000001" customHeight="1" x14ac:dyDescent="0.25">
      <c r="A6" s="1537" t="s">
        <v>62</v>
      </c>
      <c r="B6" s="1542" t="s">
        <v>291</v>
      </c>
      <c r="C6" s="1542"/>
      <c r="D6" s="1542"/>
      <c r="E6" s="1271"/>
      <c r="F6" s="1537" t="s">
        <v>329</v>
      </c>
      <c r="G6" s="1537"/>
      <c r="H6" s="1537" t="s">
        <v>314</v>
      </c>
      <c r="I6" s="1537"/>
      <c r="J6" s="1537" t="s">
        <v>1042</v>
      </c>
      <c r="K6" s="1537"/>
    </row>
    <row r="7" spans="1:11" ht="20.100000000000001" customHeight="1" x14ac:dyDescent="0.25">
      <c r="A7" s="1539"/>
      <c r="B7" s="1543" t="s">
        <v>1040</v>
      </c>
      <c r="C7" s="1543"/>
      <c r="D7" s="1539" t="s">
        <v>1041</v>
      </c>
      <c r="E7" s="1539"/>
      <c r="F7" s="1539"/>
      <c r="G7" s="1539"/>
      <c r="H7" s="1539"/>
      <c r="I7" s="1539"/>
      <c r="J7" s="1539"/>
      <c r="K7" s="1539"/>
    </row>
    <row r="8" spans="1:11" s="1275" customFormat="1" ht="15.75" x14ac:dyDescent="0.25">
      <c r="A8" s="1276">
        <v>2006</v>
      </c>
      <c r="B8" s="1342">
        <v>2063.9</v>
      </c>
      <c r="C8" s="1342"/>
      <c r="D8" s="1342">
        <v>2061.1</v>
      </c>
      <c r="E8" s="1342"/>
      <c r="F8" s="1342">
        <v>32785</v>
      </c>
      <c r="G8" s="1342"/>
      <c r="H8" s="1342">
        <v>184745.24</v>
      </c>
      <c r="I8" s="1342"/>
      <c r="J8" s="1342" t="s">
        <v>293</v>
      </c>
    </row>
    <row r="9" spans="1:11" ht="15.75" x14ac:dyDescent="0.25">
      <c r="A9" s="1276">
        <v>2007</v>
      </c>
      <c r="B9" s="1342">
        <v>1963.1</v>
      </c>
      <c r="C9" s="1342"/>
      <c r="D9" s="1342">
        <v>1960.1</v>
      </c>
      <c r="E9" s="1342"/>
      <c r="F9" s="1342">
        <v>29192.799999999999</v>
      </c>
      <c r="G9" s="1342"/>
      <c r="H9" s="1342">
        <v>166869.12</v>
      </c>
      <c r="I9" s="1342"/>
      <c r="J9" s="1342">
        <f>H9-H8</f>
        <v>-17876.119999999995</v>
      </c>
    </row>
    <row r="10" spans="1:11" ht="15.75" x14ac:dyDescent="0.25">
      <c r="A10" s="1276">
        <v>2008</v>
      </c>
      <c r="B10" s="1342">
        <v>1782.4</v>
      </c>
      <c r="C10" s="1342"/>
      <c r="D10" s="1342">
        <v>1780.9</v>
      </c>
      <c r="E10" s="1342"/>
      <c r="F10" s="1342">
        <v>25080.6</v>
      </c>
      <c r="G10" s="1342"/>
      <c r="H10" s="1342">
        <v>105967.85</v>
      </c>
      <c r="I10" s="1342"/>
      <c r="J10" s="1342">
        <f t="shared" ref="J10:J15" si="0">H10-H9</f>
        <v>-60901.26999999999</v>
      </c>
    </row>
    <row r="11" spans="1:11" ht="15.75" x14ac:dyDescent="0.25">
      <c r="A11" s="1276">
        <v>2009</v>
      </c>
      <c r="B11" s="1342">
        <v>2450.6999999999998</v>
      </c>
      <c r="C11" s="1342"/>
      <c r="D11" s="1342">
        <v>2450.6999999999998</v>
      </c>
      <c r="E11" s="1342"/>
      <c r="F11" s="1342">
        <v>34176</v>
      </c>
      <c r="G11" s="1342"/>
      <c r="H11" s="1342">
        <v>140226.6</v>
      </c>
      <c r="I11" s="1342"/>
      <c r="J11" s="1342">
        <f t="shared" si="0"/>
        <v>34258.75</v>
      </c>
    </row>
    <row r="12" spans="1:11" ht="15.75" x14ac:dyDescent="0.25">
      <c r="A12" s="1276">
        <v>2010</v>
      </c>
      <c r="B12" s="1342">
        <v>2486.9</v>
      </c>
      <c r="C12" s="1342"/>
      <c r="D12" s="1342">
        <v>2486.9</v>
      </c>
      <c r="E12" s="1342"/>
      <c r="F12" s="1342">
        <v>37804.839999999997</v>
      </c>
      <c r="G12" s="1342"/>
      <c r="H12" s="1342">
        <v>190171.42</v>
      </c>
      <c r="I12" s="1342"/>
      <c r="J12" s="1342">
        <f t="shared" si="0"/>
        <v>49944.820000000007</v>
      </c>
    </row>
    <row r="13" spans="1:11" ht="15.75" x14ac:dyDescent="0.25">
      <c r="A13" s="1276">
        <v>2011</v>
      </c>
      <c r="B13" s="1342">
        <v>1669</v>
      </c>
      <c r="C13" s="1342"/>
      <c r="D13" s="1342">
        <v>1669</v>
      </c>
      <c r="E13" s="1342"/>
      <c r="F13" s="1342">
        <v>22827.15</v>
      </c>
      <c r="G13" s="1342"/>
      <c r="H13" s="1342">
        <v>106496.26</v>
      </c>
      <c r="I13" s="1342"/>
      <c r="J13" s="1342">
        <f t="shared" si="0"/>
        <v>-83675.160000000018</v>
      </c>
    </row>
    <row r="14" spans="1:11" ht="15.75" x14ac:dyDescent="0.25">
      <c r="A14" s="1276">
        <v>2012</v>
      </c>
      <c r="B14" s="1342">
        <v>1778.68</v>
      </c>
      <c r="C14" s="1342"/>
      <c r="D14" s="1342">
        <v>1291.68</v>
      </c>
      <c r="E14" s="1342"/>
      <c r="F14" s="1342">
        <v>17706.45</v>
      </c>
      <c r="G14" s="1342"/>
      <c r="H14" s="1342">
        <v>61058.52</v>
      </c>
      <c r="I14" s="1342"/>
      <c r="J14" s="1342">
        <f t="shared" si="0"/>
        <v>-45437.74</v>
      </c>
    </row>
    <row r="15" spans="1:11" ht="15.75" x14ac:dyDescent="0.25">
      <c r="A15" s="1277">
        <v>2013</v>
      </c>
      <c r="B15" s="1346">
        <v>1773.7</v>
      </c>
      <c r="C15" s="1346"/>
      <c r="D15" s="1346">
        <v>1773.7</v>
      </c>
      <c r="E15" s="1346"/>
      <c r="F15" s="1346">
        <v>25038.87</v>
      </c>
      <c r="G15" s="1346"/>
      <c r="H15" s="1346">
        <v>114876.33</v>
      </c>
      <c r="I15" s="1346"/>
      <c r="J15" s="1346">
        <f t="shared" si="0"/>
        <v>53817.810000000005</v>
      </c>
      <c r="K15" s="1313"/>
    </row>
    <row r="16" spans="1:11" ht="15.75" x14ac:dyDescent="0.25">
      <c r="A16" s="1281"/>
      <c r="B16" s="1282"/>
      <c r="C16" s="1282"/>
      <c r="D16" s="1282"/>
      <c r="E16" s="1282"/>
      <c r="F16" s="1282"/>
      <c r="G16" s="1282"/>
      <c r="H16" s="1282"/>
      <c r="I16" s="1283"/>
      <c r="J16" s="1284"/>
    </row>
    <row r="17" spans="1:11" ht="15.75" x14ac:dyDescent="0.25">
      <c r="A17" s="1281" t="s">
        <v>294</v>
      </c>
      <c r="B17" s="1282"/>
      <c r="C17" s="1282"/>
      <c r="D17" s="1282"/>
      <c r="E17" s="1282"/>
      <c r="F17" s="1282"/>
      <c r="G17" s="1282"/>
      <c r="H17" s="1282"/>
      <c r="I17" s="1283"/>
      <c r="J17" s="1284"/>
    </row>
    <row r="18" spans="1:11" ht="30.75" customHeight="1" x14ac:dyDescent="0.25">
      <c r="A18" s="1544" t="s">
        <v>288</v>
      </c>
      <c r="B18" s="1544"/>
      <c r="C18" s="1544"/>
      <c r="D18" s="1544"/>
      <c r="E18" s="1544"/>
      <c r="F18" s="1544"/>
      <c r="G18" s="1544"/>
      <c r="H18" s="1544"/>
      <c r="I18" s="1544"/>
      <c r="J18" s="1544"/>
      <c r="K18" s="1544"/>
    </row>
    <row r="19" spans="1:11" x14ac:dyDescent="0.25">
      <c r="A19" s="1275"/>
      <c r="B19" s="1275"/>
      <c r="C19" s="1275"/>
      <c r="D19" s="1290"/>
      <c r="E19" s="1290"/>
      <c r="F19" s="1275"/>
      <c r="G19" s="1275"/>
      <c r="H19" s="1291"/>
      <c r="I19" s="1275"/>
      <c r="J19" s="1275"/>
    </row>
  </sheetData>
  <mergeCells count="8">
    <mergeCell ref="A18:K18"/>
    <mergeCell ref="A6:A7"/>
    <mergeCell ref="B6:D6"/>
    <mergeCell ref="F6:G7"/>
    <mergeCell ref="H6:I7"/>
    <mergeCell ref="J6:K7"/>
    <mergeCell ref="B7:C7"/>
    <mergeCell ref="D7:E7"/>
  </mergeCells>
  <printOptions horizontalCentered="1" verticalCentered="1"/>
  <pageMargins left="0.98425196850393704" right="0.39370078740157483" top="0.39370078740157483" bottom="0.39370078740157483" header="0" footer="0.19685039370078741"/>
  <pageSetup orientation="landscape" r:id="rId1"/>
  <headerFooter>
    <oddFooter>&amp;R236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7"/>
  <sheetViews>
    <sheetView showGridLines="0" view="pageBreakPreview" zoomScaleNormal="85" zoomScaleSheetLayoutView="100" workbookViewId="0">
      <selection activeCell="I8" sqref="I8"/>
    </sheetView>
  </sheetViews>
  <sheetFormatPr baseColWidth="10" defaultRowHeight="15" x14ac:dyDescent="0.25"/>
  <cols>
    <col min="1" max="1" width="2.625" style="1223" customWidth="1"/>
    <col min="2" max="2" width="15.625" style="1223" customWidth="1"/>
    <col min="3" max="3" width="8.625" style="1223" customWidth="1"/>
    <col min="4" max="4" width="2.625" style="1223" customWidth="1"/>
    <col min="5" max="5" width="8.625" style="1223" customWidth="1"/>
    <col min="6" max="6" width="2.625" style="1223" customWidth="1"/>
    <col min="7" max="7" width="8.625" style="1223" customWidth="1"/>
    <col min="8" max="8" width="2.625" style="1223" customWidth="1"/>
    <col min="9" max="9" width="8.625" style="1223" customWidth="1"/>
    <col min="10" max="10" width="2.625" style="1223" customWidth="1"/>
    <col min="11" max="11" width="8.625" style="1223" customWidth="1"/>
    <col min="12" max="12" width="2.625" style="1223" customWidth="1"/>
    <col min="13" max="13" width="8.625" style="1223" customWidth="1"/>
    <col min="14" max="14" width="2.625" style="1223" customWidth="1"/>
    <col min="15" max="15" width="8.625" style="1223" customWidth="1"/>
    <col min="16" max="16" width="2.625" style="1223" customWidth="1"/>
    <col min="17" max="17" width="8.625" style="1223" customWidth="1"/>
    <col min="18" max="18" width="2.625" style="1223" customWidth="1"/>
    <col min="19" max="16384" width="11" style="1223"/>
  </cols>
  <sheetData>
    <row r="1" spans="1:18" ht="18" x14ac:dyDescent="0.25">
      <c r="A1" s="1265" t="s">
        <v>1087</v>
      </c>
      <c r="B1" s="1331"/>
      <c r="C1" s="1331"/>
      <c r="D1" s="1331"/>
      <c r="E1" s="1331"/>
      <c r="F1" s="1331"/>
      <c r="G1" s="1332"/>
      <c r="H1" s="1332"/>
      <c r="I1" s="1332"/>
      <c r="J1" s="1332"/>
      <c r="K1" s="1332"/>
      <c r="L1" s="1332"/>
      <c r="M1" s="1332"/>
      <c r="N1" s="1332"/>
      <c r="O1" s="1332"/>
      <c r="P1" s="1332"/>
      <c r="Q1" s="1332"/>
      <c r="R1" s="1333" t="s">
        <v>874</v>
      </c>
    </row>
    <row r="2" spans="1:18" ht="18" x14ac:dyDescent="0.25">
      <c r="A2" s="1265" t="s">
        <v>1086</v>
      </c>
      <c r="B2" s="1331"/>
      <c r="C2" s="1331"/>
      <c r="D2" s="1331"/>
      <c r="E2" s="1331"/>
      <c r="F2" s="1331"/>
      <c r="G2" s="1332"/>
      <c r="H2" s="1332"/>
      <c r="I2" s="1332"/>
      <c r="J2" s="1332"/>
      <c r="K2" s="1332"/>
      <c r="L2" s="1332"/>
      <c r="M2" s="1332"/>
      <c r="N2" s="1332"/>
      <c r="O2" s="1332"/>
      <c r="P2" s="1332"/>
      <c r="Q2" s="1332"/>
      <c r="R2" s="1333"/>
    </row>
    <row r="3" spans="1:18" ht="18" x14ac:dyDescent="0.25">
      <c r="A3" s="1265" t="s">
        <v>276</v>
      </c>
      <c r="B3" s="1332"/>
      <c r="C3" s="1332"/>
      <c r="D3" s="1332"/>
      <c r="E3" s="1332"/>
      <c r="F3" s="1332"/>
      <c r="G3" s="1332"/>
      <c r="H3" s="1332"/>
      <c r="I3" s="1332"/>
      <c r="J3" s="1332"/>
      <c r="K3" s="1332"/>
      <c r="L3" s="1332"/>
      <c r="M3" s="1332"/>
      <c r="N3" s="1332"/>
      <c r="O3" s="1332"/>
      <c r="P3" s="1332"/>
      <c r="Q3" s="1332"/>
      <c r="R3" s="1367"/>
    </row>
    <row r="4" spans="1:18" ht="15.75" x14ac:dyDescent="0.25">
      <c r="A4" s="1368"/>
      <c r="B4" s="1268"/>
      <c r="C4" s="1268"/>
      <c r="D4" s="1268"/>
      <c r="E4" s="1359"/>
      <c r="F4" s="1359"/>
      <c r="G4" s="1268"/>
      <c r="H4" s="1268"/>
      <c r="I4" s="1268"/>
      <c r="J4" s="1268"/>
      <c r="K4" s="1369"/>
      <c r="L4" s="1369"/>
      <c r="M4" s="1369"/>
      <c r="N4" s="1369"/>
      <c r="O4" s="1368"/>
      <c r="P4" s="1368"/>
      <c r="Q4" s="1368"/>
      <c r="R4" s="1347"/>
    </row>
    <row r="5" spans="1:18" ht="20.100000000000001" customHeight="1" x14ac:dyDescent="0.25">
      <c r="A5" s="1537" t="s">
        <v>62</v>
      </c>
      <c r="B5" s="1537"/>
      <c r="C5" s="1537" t="s">
        <v>304</v>
      </c>
      <c r="D5" s="1537"/>
      <c r="E5" s="1537"/>
      <c r="F5" s="1537"/>
      <c r="G5" s="1537"/>
      <c r="H5" s="1537"/>
      <c r="I5" s="1537"/>
      <c r="J5" s="1537"/>
      <c r="K5" s="1537"/>
      <c r="L5" s="1537"/>
      <c r="M5" s="1537"/>
      <c r="N5" s="1537"/>
      <c r="O5" s="1537"/>
      <c r="P5" s="1537"/>
      <c r="Q5" s="1537"/>
      <c r="R5" s="1537"/>
    </row>
    <row r="6" spans="1:18" ht="20.100000000000001" customHeight="1" x14ac:dyDescent="0.25">
      <c r="A6" s="1538"/>
      <c r="B6" s="1538"/>
      <c r="C6" s="1539"/>
      <c r="D6" s="1539"/>
      <c r="E6" s="1539"/>
      <c r="F6" s="1539"/>
      <c r="G6" s="1539"/>
      <c r="H6" s="1539"/>
      <c r="I6" s="1539"/>
      <c r="J6" s="1539"/>
      <c r="K6" s="1539"/>
      <c r="L6" s="1539"/>
      <c r="M6" s="1539"/>
      <c r="N6" s="1539"/>
      <c r="O6" s="1539"/>
      <c r="P6" s="1539"/>
      <c r="Q6" s="1539"/>
      <c r="R6" s="1539"/>
    </row>
    <row r="7" spans="1:18" s="1238" customFormat="1" ht="20.100000000000001" customHeight="1" x14ac:dyDescent="0.25">
      <c r="A7" s="1539"/>
      <c r="B7" s="1539"/>
      <c r="C7" s="1370">
        <v>2006</v>
      </c>
      <c r="D7" s="1370"/>
      <c r="E7" s="1370">
        <v>2007</v>
      </c>
      <c r="F7" s="1370"/>
      <c r="G7" s="1370">
        <v>2008</v>
      </c>
      <c r="H7" s="1370"/>
      <c r="I7" s="1370">
        <v>2009</v>
      </c>
      <c r="J7" s="1370"/>
      <c r="K7" s="1370">
        <v>2010</v>
      </c>
      <c r="L7" s="1370"/>
      <c r="M7" s="1370">
        <v>2011</v>
      </c>
      <c r="N7" s="1370"/>
      <c r="O7" s="1370">
        <v>2012</v>
      </c>
      <c r="P7" s="1370"/>
      <c r="Q7" s="1370">
        <v>2013</v>
      </c>
      <c r="R7" s="1370"/>
    </row>
    <row r="8" spans="1:18" ht="15.75" x14ac:dyDescent="0.25">
      <c r="A8" s="1241"/>
      <c r="B8" s="1371" t="s">
        <v>305</v>
      </c>
      <c r="C8" s="1372"/>
      <c r="D8" s="1372"/>
      <c r="E8" s="1372"/>
      <c r="F8" s="1372"/>
      <c r="G8" s="1372"/>
      <c r="H8" s="1372"/>
      <c r="I8" s="1372"/>
      <c r="J8" s="1372"/>
      <c r="K8" s="1372"/>
      <c r="L8" s="1372"/>
      <c r="M8" s="1372"/>
      <c r="N8" s="1372"/>
      <c r="O8" s="1372"/>
      <c r="P8" s="1372"/>
      <c r="Q8" s="1372"/>
      <c r="R8" s="1372"/>
    </row>
    <row r="9" spans="1:18" ht="15.75" x14ac:dyDescent="0.25">
      <c r="A9" s="1244">
        <v>1</v>
      </c>
      <c r="B9" s="1362" t="s">
        <v>306</v>
      </c>
      <c r="C9" s="1373">
        <v>16.32</v>
      </c>
      <c r="D9" s="1373"/>
      <c r="E9" s="1373">
        <v>13.25</v>
      </c>
      <c r="F9" s="1373"/>
      <c r="G9" s="1373">
        <v>13.53</v>
      </c>
      <c r="H9" s="1373"/>
      <c r="I9" s="1373">
        <v>13.95</v>
      </c>
      <c r="J9" s="1373"/>
      <c r="K9" s="1373">
        <v>13.55</v>
      </c>
      <c r="L9" s="1373"/>
      <c r="M9" s="1373">
        <v>13.61</v>
      </c>
      <c r="N9" s="1373"/>
      <c r="O9" s="1373">
        <v>14.95</v>
      </c>
      <c r="P9" s="1373"/>
      <c r="Q9" s="1373">
        <v>22.24</v>
      </c>
      <c r="R9" s="1372"/>
    </row>
    <row r="10" spans="1:18" ht="15.75" x14ac:dyDescent="0.25">
      <c r="A10" s="1244">
        <v>2</v>
      </c>
      <c r="B10" s="1374" t="s">
        <v>307</v>
      </c>
      <c r="C10" s="1373">
        <v>14.45</v>
      </c>
      <c r="D10" s="1373"/>
      <c r="E10" s="1373">
        <v>14.1</v>
      </c>
      <c r="F10" s="1373"/>
      <c r="G10" s="1373">
        <v>13.48</v>
      </c>
      <c r="H10" s="1373"/>
      <c r="I10" s="1373">
        <v>14.32</v>
      </c>
      <c r="J10" s="1373"/>
      <c r="K10" s="1373">
        <v>19.170000000000002</v>
      </c>
      <c r="L10" s="1373"/>
      <c r="M10" s="1373">
        <v>19.22</v>
      </c>
      <c r="N10" s="1373"/>
      <c r="O10" s="1373">
        <v>19.510000000000002</v>
      </c>
      <c r="P10" s="1373"/>
      <c r="Q10" s="1373">
        <v>21.5</v>
      </c>
      <c r="R10" s="1372"/>
    </row>
    <row r="11" spans="1:18" s="1231" customFormat="1" ht="15.75" x14ac:dyDescent="0.25">
      <c r="A11" s="1244">
        <v>3</v>
      </c>
      <c r="B11" s="1362" t="s">
        <v>308</v>
      </c>
      <c r="C11" s="1373">
        <v>19.05</v>
      </c>
      <c r="D11" s="1373"/>
      <c r="E11" s="1373">
        <v>18.86</v>
      </c>
      <c r="F11" s="1373"/>
      <c r="G11" s="1373">
        <v>18.37</v>
      </c>
      <c r="H11" s="1373"/>
      <c r="I11" s="1373">
        <v>17.63</v>
      </c>
      <c r="J11" s="1373"/>
      <c r="K11" s="1373">
        <v>18.239999999999998</v>
      </c>
      <c r="L11" s="1373"/>
      <c r="M11" s="1373">
        <v>18.170000000000002</v>
      </c>
      <c r="N11" s="1373"/>
      <c r="O11" s="1373">
        <v>20.23</v>
      </c>
      <c r="P11" s="1373"/>
      <c r="Q11" s="1373">
        <v>23.38</v>
      </c>
      <c r="R11" s="1375"/>
    </row>
    <row r="12" spans="1:18" s="1231" customFormat="1" ht="15.75" x14ac:dyDescent="0.25">
      <c r="A12" s="1244">
        <v>4</v>
      </c>
      <c r="B12" s="1374" t="s">
        <v>309</v>
      </c>
      <c r="C12" s="1373">
        <v>19.690000000000001</v>
      </c>
      <c r="D12" s="1373"/>
      <c r="E12" s="1373">
        <v>17.62</v>
      </c>
      <c r="F12" s="1373"/>
      <c r="G12" s="1373">
        <v>17.87</v>
      </c>
      <c r="H12" s="1373"/>
      <c r="I12" s="1373">
        <v>17.670000000000002</v>
      </c>
      <c r="J12" s="1373"/>
      <c r="K12" s="1373">
        <v>17.73</v>
      </c>
      <c r="L12" s="1373"/>
      <c r="M12" s="1373">
        <v>17.78</v>
      </c>
      <c r="N12" s="1373"/>
      <c r="O12" s="1373">
        <v>19.149999999999999</v>
      </c>
      <c r="P12" s="1373"/>
      <c r="Q12" s="1373">
        <v>22.16</v>
      </c>
      <c r="R12" s="1375"/>
    </row>
    <row r="13" spans="1:18" ht="15.75" x14ac:dyDescent="0.25">
      <c r="A13" s="1244"/>
      <c r="B13" s="1376" t="s">
        <v>310</v>
      </c>
      <c r="C13" s="1377"/>
      <c r="D13" s="1377"/>
      <c r="E13" s="1377"/>
      <c r="F13" s="1377"/>
      <c r="G13" s="1377"/>
      <c r="H13" s="1377"/>
      <c r="I13" s="1377"/>
      <c r="J13" s="1377"/>
      <c r="K13" s="1377"/>
      <c r="L13" s="1377"/>
      <c r="M13" s="1377"/>
      <c r="N13" s="1377"/>
      <c r="O13" s="1377"/>
      <c r="P13" s="1377"/>
      <c r="Q13" s="1378"/>
      <c r="R13" s="1372"/>
    </row>
    <row r="14" spans="1:18" s="1231" customFormat="1" ht="15.75" x14ac:dyDescent="0.25">
      <c r="A14" s="1248">
        <v>5</v>
      </c>
      <c r="B14" s="1379" t="s">
        <v>311</v>
      </c>
      <c r="C14" s="1380">
        <v>13.09</v>
      </c>
      <c r="D14" s="1380"/>
      <c r="E14" s="1380">
        <v>13.56</v>
      </c>
      <c r="F14" s="1380"/>
      <c r="G14" s="1380">
        <v>13.6</v>
      </c>
      <c r="H14" s="1380"/>
      <c r="I14" s="1380">
        <v>14</v>
      </c>
      <c r="J14" s="1380"/>
      <c r="K14" s="1380">
        <v>14.01</v>
      </c>
      <c r="L14" s="1380"/>
      <c r="M14" s="1380">
        <v>13.64</v>
      </c>
      <c r="N14" s="1380"/>
      <c r="O14" s="1380">
        <v>15.25</v>
      </c>
      <c r="P14" s="1380"/>
      <c r="Q14" s="1380">
        <v>17.41</v>
      </c>
      <c r="R14" s="1381"/>
    </row>
    <row r="15" spans="1:18" s="1231" customFormat="1" ht="15.75" x14ac:dyDescent="0.25">
      <c r="A15" s="1347"/>
      <c r="B15" s="1382"/>
      <c r="C15" s="1383"/>
      <c r="D15" s="1383"/>
      <c r="E15" s="1383"/>
      <c r="F15" s="1383"/>
      <c r="G15" s="1383"/>
      <c r="H15" s="1383"/>
      <c r="I15" s="1383"/>
      <c r="J15" s="1383"/>
      <c r="K15" s="1384"/>
      <c r="L15" s="1384"/>
      <c r="M15" s="1383"/>
      <c r="N15" s="1383"/>
      <c r="O15" s="1383"/>
      <c r="P15" s="1383"/>
      <c r="Q15" s="1384"/>
    </row>
    <row r="16" spans="1:18" ht="37.5" customHeight="1" x14ac:dyDescent="0.25">
      <c r="A16" s="1546" t="s">
        <v>288</v>
      </c>
      <c r="B16" s="1546"/>
      <c r="C16" s="1546"/>
      <c r="D16" s="1546"/>
      <c r="E16" s="1546"/>
      <c r="F16" s="1546"/>
      <c r="G16" s="1546"/>
      <c r="H16" s="1546"/>
      <c r="I16" s="1546"/>
      <c r="J16" s="1546"/>
      <c r="K16" s="1546"/>
      <c r="L16" s="1546"/>
      <c r="M16" s="1546"/>
      <c r="N16" s="1546"/>
      <c r="O16" s="1546"/>
      <c r="P16" s="1546"/>
      <c r="Q16" s="1546"/>
      <c r="R16" s="1546"/>
    </row>
    <row r="17" spans="1:17" ht="15.75" x14ac:dyDescent="0.25">
      <c r="A17" s="1347"/>
      <c r="B17" s="1347"/>
      <c r="C17" s="1347"/>
      <c r="D17" s="1347"/>
      <c r="E17" s="1347"/>
      <c r="F17" s="1347"/>
      <c r="G17" s="1347"/>
      <c r="H17" s="1347"/>
      <c r="I17" s="1347"/>
      <c r="J17" s="1347"/>
      <c r="K17" s="1347"/>
      <c r="L17" s="1347"/>
      <c r="M17" s="1347"/>
      <c r="N17" s="1347"/>
      <c r="O17" s="1347"/>
      <c r="P17" s="1347"/>
      <c r="Q17" s="1347"/>
    </row>
  </sheetData>
  <mergeCells count="3">
    <mergeCell ref="A5:B7"/>
    <mergeCell ref="C5:R6"/>
    <mergeCell ref="A16:R16"/>
  </mergeCells>
  <printOptions horizontalCentered="1" verticalCentered="1"/>
  <pageMargins left="0.98425196850393704" right="0.39370078740157483" top="0.39370078740157483" bottom="0.39370078740157483" header="0" footer="0.19685039370078741"/>
  <pageSetup orientation="landscape" r:id="rId1"/>
  <headerFooter>
    <oddFooter>&amp;L237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6"/>
  <sheetViews>
    <sheetView showGridLines="0" view="pageBreakPreview" zoomScaleNormal="85" zoomScaleSheetLayoutView="100" workbookViewId="0">
      <selection activeCell="I8" sqref="I8"/>
    </sheetView>
  </sheetViews>
  <sheetFormatPr baseColWidth="10" defaultRowHeight="15" x14ac:dyDescent="0.25"/>
  <cols>
    <col min="1" max="1" width="2.625" style="1223" customWidth="1"/>
    <col min="2" max="2" width="15.625" style="1223" customWidth="1"/>
    <col min="3" max="3" width="8.625" style="1223" customWidth="1"/>
    <col min="4" max="4" width="2.625" style="1223" customWidth="1"/>
    <col min="5" max="5" width="8.625" style="1223" customWidth="1"/>
    <col min="6" max="6" width="2.625" style="1223" customWidth="1"/>
    <col min="7" max="7" width="8.625" style="1223" customWidth="1"/>
    <col min="8" max="8" width="2.625" style="1223" customWidth="1"/>
    <col min="9" max="9" width="8.625" style="1223" customWidth="1"/>
    <col min="10" max="10" width="2.625" style="1223" customWidth="1"/>
    <col min="11" max="11" width="8.625" style="1223" customWidth="1"/>
    <col min="12" max="12" width="2.625" style="1223" customWidth="1"/>
    <col min="13" max="13" width="8.625" style="1223" customWidth="1"/>
    <col min="14" max="14" width="2.625" style="1223" customWidth="1"/>
    <col min="15" max="15" width="8.625" style="1223" customWidth="1"/>
    <col min="16" max="16" width="2.625" style="1223" customWidth="1"/>
    <col min="17" max="17" width="8.625" style="1223" customWidth="1"/>
    <col min="18" max="18" width="2.625" style="1223" customWidth="1"/>
    <col min="19" max="16384" width="11" style="1223"/>
  </cols>
  <sheetData>
    <row r="1" spans="1:18" ht="18" x14ac:dyDescent="0.25">
      <c r="A1" s="1265" t="s">
        <v>1087</v>
      </c>
      <c r="B1" s="1331"/>
      <c r="C1" s="1385"/>
      <c r="D1" s="1385"/>
      <c r="E1" s="1385"/>
      <c r="F1" s="1385"/>
      <c r="G1" s="1367"/>
      <c r="H1" s="1367"/>
      <c r="I1" s="1367"/>
      <c r="J1" s="1367"/>
      <c r="K1" s="1367"/>
      <c r="L1" s="1367"/>
      <c r="M1" s="1367"/>
      <c r="N1" s="1367"/>
      <c r="O1" s="1367"/>
      <c r="P1" s="1367"/>
      <c r="Q1" s="1367"/>
      <c r="R1" s="1333" t="s">
        <v>875</v>
      </c>
    </row>
    <row r="2" spans="1:18" ht="18" x14ac:dyDescent="0.25">
      <c r="A2" s="1265" t="s">
        <v>1088</v>
      </c>
      <c r="B2" s="1331"/>
      <c r="C2" s="1385"/>
      <c r="D2" s="1385"/>
      <c r="E2" s="1385"/>
      <c r="F2" s="1385"/>
      <c r="G2" s="1367"/>
      <c r="H2" s="1367"/>
      <c r="I2" s="1367"/>
      <c r="J2" s="1367"/>
      <c r="K2" s="1367"/>
      <c r="L2" s="1367"/>
      <c r="M2" s="1367"/>
      <c r="N2" s="1367"/>
      <c r="O2" s="1367"/>
      <c r="P2" s="1367"/>
      <c r="Q2" s="1367"/>
      <c r="R2" s="1333"/>
    </row>
    <row r="3" spans="1:18" ht="18" x14ac:dyDescent="0.25">
      <c r="A3" s="1265" t="s">
        <v>276</v>
      </c>
      <c r="B3" s="1367"/>
      <c r="C3" s="1367"/>
      <c r="D3" s="1367"/>
      <c r="E3" s="1367"/>
      <c r="F3" s="1367"/>
      <c r="G3" s="1367"/>
      <c r="H3" s="1367"/>
      <c r="I3" s="1367"/>
      <c r="J3" s="1367"/>
      <c r="K3" s="1367"/>
      <c r="L3" s="1367"/>
      <c r="M3" s="1367"/>
      <c r="N3" s="1367"/>
      <c r="O3" s="1367"/>
      <c r="P3" s="1367"/>
      <c r="Q3" s="1367"/>
      <c r="R3" s="1367"/>
    </row>
    <row r="4" spans="1:18" ht="18" x14ac:dyDescent="0.25">
      <c r="A4" s="1367"/>
      <c r="B4" s="1293"/>
      <c r="C4" s="1293"/>
      <c r="D4" s="1293"/>
      <c r="E4" s="1334"/>
      <c r="F4" s="1334"/>
      <c r="G4" s="1293"/>
      <c r="H4" s="1293"/>
      <c r="I4" s="1293"/>
      <c r="J4" s="1293"/>
      <c r="K4" s="1302"/>
      <c r="L4" s="1302"/>
      <c r="M4" s="1302"/>
      <c r="N4" s="1302"/>
      <c r="O4" s="1367"/>
      <c r="P4" s="1367"/>
      <c r="Q4" s="1367"/>
      <c r="R4" s="1367"/>
    </row>
    <row r="5" spans="1:18" ht="20.100000000000001" customHeight="1" x14ac:dyDescent="0.25">
      <c r="A5" s="1537" t="s">
        <v>62</v>
      </c>
      <c r="B5" s="1537"/>
      <c r="C5" s="1537" t="s">
        <v>304</v>
      </c>
      <c r="D5" s="1537"/>
      <c r="E5" s="1537"/>
      <c r="F5" s="1537"/>
      <c r="G5" s="1537"/>
      <c r="H5" s="1537"/>
      <c r="I5" s="1537"/>
      <c r="J5" s="1537"/>
      <c r="K5" s="1537"/>
      <c r="L5" s="1537"/>
      <c r="M5" s="1537"/>
      <c r="N5" s="1537"/>
      <c r="O5" s="1537"/>
      <c r="P5" s="1537"/>
      <c r="Q5" s="1537"/>
      <c r="R5" s="1537"/>
    </row>
    <row r="6" spans="1:18" ht="20.100000000000001" customHeight="1" x14ac:dyDescent="0.25">
      <c r="A6" s="1538"/>
      <c r="B6" s="1538"/>
      <c r="C6" s="1539"/>
      <c r="D6" s="1539"/>
      <c r="E6" s="1539"/>
      <c r="F6" s="1539"/>
      <c r="G6" s="1539"/>
      <c r="H6" s="1539"/>
      <c r="I6" s="1539"/>
      <c r="J6" s="1539"/>
      <c r="K6" s="1539"/>
      <c r="L6" s="1539"/>
      <c r="M6" s="1539"/>
      <c r="N6" s="1539"/>
      <c r="O6" s="1539"/>
      <c r="P6" s="1539"/>
      <c r="Q6" s="1539"/>
      <c r="R6" s="1539"/>
    </row>
    <row r="7" spans="1:18" s="1238" customFormat="1" ht="20.100000000000001" customHeight="1" x14ac:dyDescent="0.25">
      <c r="A7" s="1539"/>
      <c r="B7" s="1539"/>
      <c r="C7" s="1338">
        <v>2006</v>
      </c>
      <c r="D7" s="1338"/>
      <c r="E7" s="1338">
        <v>2007</v>
      </c>
      <c r="F7" s="1338"/>
      <c r="G7" s="1338">
        <v>2008</v>
      </c>
      <c r="H7" s="1338"/>
      <c r="I7" s="1338">
        <v>2009</v>
      </c>
      <c r="J7" s="1338"/>
      <c r="K7" s="1338">
        <v>2010</v>
      </c>
      <c r="L7" s="1338"/>
      <c r="M7" s="1338">
        <v>2011</v>
      </c>
      <c r="N7" s="1338"/>
      <c r="O7" s="1338">
        <v>2012</v>
      </c>
      <c r="P7" s="1338"/>
      <c r="Q7" s="1338">
        <v>2013</v>
      </c>
      <c r="R7" s="1338"/>
    </row>
    <row r="8" spans="1:18" ht="15.75" x14ac:dyDescent="0.25">
      <c r="A8" s="1244"/>
      <c r="B8" s="1386" t="s">
        <v>312</v>
      </c>
      <c r="C8" s="1347"/>
      <c r="D8" s="1347"/>
      <c r="E8" s="1347"/>
      <c r="F8" s="1347"/>
      <c r="G8" s="1347"/>
      <c r="H8" s="1347"/>
      <c r="I8" s="1347"/>
      <c r="J8" s="1347"/>
      <c r="K8" s="1347"/>
      <c r="L8" s="1347"/>
      <c r="M8" s="1347"/>
      <c r="N8" s="1347"/>
      <c r="O8" s="1347"/>
      <c r="P8" s="1347"/>
      <c r="Q8" s="1347"/>
      <c r="R8" s="1347"/>
    </row>
    <row r="9" spans="1:18" ht="15.75" x14ac:dyDescent="0.25">
      <c r="A9" s="1244">
        <v>1</v>
      </c>
      <c r="B9" s="1362" t="s">
        <v>306</v>
      </c>
      <c r="C9" s="1373">
        <v>29.4</v>
      </c>
      <c r="D9" s="1373"/>
      <c r="E9" s="1373">
        <v>31.47</v>
      </c>
      <c r="F9" s="1373"/>
      <c r="G9" s="1373">
        <v>31.25</v>
      </c>
      <c r="H9" s="1373"/>
      <c r="I9" s="1373">
        <v>33.99</v>
      </c>
      <c r="J9" s="1373"/>
      <c r="K9" s="1373">
        <v>32.06</v>
      </c>
      <c r="L9" s="1373"/>
      <c r="M9" s="1373">
        <v>32.14</v>
      </c>
      <c r="N9" s="1373"/>
      <c r="O9" s="1373">
        <v>33.75</v>
      </c>
      <c r="P9" s="1373"/>
      <c r="Q9" s="1373">
        <v>43.7</v>
      </c>
      <c r="R9" s="1347"/>
    </row>
    <row r="10" spans="1:18" ht="15.75" x14ac:dyDescent="0.25">
      <c r="A10" s="1244">
        <v>2</v>
      </c>
      <c r="B10" s="1374" t="s">
        <v>307</v>
      </c>
      <c r="C10" s="1373">
        <v>29.31</v>
      </c>
      <c r="D10" s="1373"/>
      <c r="E10" s="1373">
        <v>31.49</v>
      </c>
      <c r="F10" s="1373"/>
      <c r="G10" s="1373">
        <v>28.56</v>
      </c>
      <c r="H10" s="1373"/>
      <c r="I10" s="1373">
        <v>28.68</v>
      </c>
      <c r="J10" s="1373"/>
      <c r="K10" s="1373">
        <v>29.11</v>
      </c>
      <c r="L10" s="1373"/>
      <c r="M10" s="1373">
        <v>28.65</v>
      </c>
      <c r="N10" s="1373"/>
      <c r="O10" s="1373">
        <v>30.91</v>
      </c>
      <c r="P10" s="1373"/>
      <c r="Q10" s="1373">
        <v>40.53</v>
      </c>
      <c r="R10" s="1347"/>
    </row>
    <row r="11" spans="1:18" s="1231" customFormat="1" ht="15.75" x14ac:dyDescent="0.25">
      <c r="A11" s="1244">
        <v>3</v>
      </c>
      <c r="B11" s="1362" t="s">
        <v>308</v>
      </c>
      <c r="C11" s="1373">
        <v>43.99</v>
      </c>
      <c r="D11" s="1373"/>
      <c r="E11" s="1373">
        <v>43.61</v>
      </c>
      <c r="F11" s="1373"/>
      <c r="G11" s="1373">
        <v>44.61</v>
      </c>
      <c r="H11" s="1373"/>
      <c r="I11" s="1373">
        <v>45.2</v>
      </c>
      <c r="J11" s="1373"/>
      <c r="K11" s="1373">
        <v>45.25</v>
      </c>
      <c r="L11" s="1373"/>
      <c r="M11" s="1373">
        <v>45.64</v>
      </c>
      <c r="N11" s="1373"/>
      <c r="O11" s="1373">
        <v>46.67</v>
      </c>
      <c r="P11" s="1373"/>
      <c r="Q11" s="1373">
        <v>49.81</v>
      </c>
      <c r="R11" s="1305"/>
    </row>
    <row r="12" spans="1:18" s="1231" customFormat="1" ht="15.75" x14ac:dyDescent="0.25">
      <c r="A12" s="1244">
        <v>4</v>
      </c>
      <c r="B12" s="1374" t="s">
        <v>309</v>
      </c>
      <c r="C12" s="1373">
        <v>43.93</v>
      </c>
      <c r="D12" s="1373"/>
      <c r="E12" s="1373">
        <v>44.02</v>
      </c>
      <c r="F12" s="1373"/>
      <c r="G12" s="1373">
        <v>44.3</v>
      </c>
      <c r="H12" s="1373"/>
      <c r="I12" s="1373">
        <v>44.97</v>
      </c>
      <c r="J12" s="1373"/>
      <c r="K12" s="1373">
        <v>44.29</v>
      </c>
      <c r="L12" s="1373"/>
      <c r="M12" s="1373">
        <v>44.51</v>
      </c>
      <c r="N12" s="1373"/>
      <c r="O12" s="1373">
        <v>45.03</v>
      </c>
      <c r="P12" s="1373"/>
      <c r="Q12" s="1373">
        <v>47.39</v>
      </c>
      <c r="R12" s="1305"/>
    </row>
    <row r="13" spans="1:18" ht="15.75" x14ac:dyDescent="0.25">
      <c r="A13" s="1244"/>
      <c r="B13" s="1386" t="s">
        <v>313</v>
      </c>
      <c r="C13" s="1387"/>
      <c r="D13" s="1388"/>
      <c r="E13" s="1388"/>
      <c r="F13" s="1388"/>
      <c r="G13" s="1388"/>
      <c r="H13" s="1388"/>
      <c r="I13" s="1388"/>
      <c r="J13" s="1388"/>
      <c r="K13" s="1388"/>
      <c r="L13" s="1388"/>
      <c r="M13" s="1388"/>
      <c r="N13" s="1388"/>
      <c r="O13" s="1388"/>
      <c r="P13" s="1388"/>
      <c r="Q13" s="1388"/>
      <c r="R13" s="1251"/>
    </row>
    <row r="14" spans="1:18" s="1231" customFormat="1" ht="15.75" x14ac:dyDescent="0.25">
      <c r="A14" s="1248">
        <v>5</v>
      </c>
      <c r="B14" s="1379" t="s">
        <v>311</v>
      </c>
      <c r="C14" s="1389">
        <v>18.21</v>
      </c>
      <c r="D14" s="1380"/>
      <c r="E14" s="1380">
        <v>21.77</v>
      </c>
      <c r="F14" s="1380"/>
      <c r="G14" s="1380">
        <v>23.94</v>
      </c>
      <c r="H14" s="1380"/>
      <c r="I14" s="1380">
        <v>24.35</v>
      </c>
      <c r="J14" s="1380"/>
      <c r="K14" s="1380">
        <v>24.4</v>
      </c>
      <c r="L14" s="1380"/>
      <c r="M14" s="1380">
        <v>23.95</v>
      </c>
      <c r="N14" s="1380"/>
      <c r="O14" s="1380">
        <v>26.26</v>
      </c>
      <c r="P14" s="1380"/>
      <c r="Q14" s="1380">
        <v>32.39</v>
      </c>
      <c r="R14" s="1344"/>
    </row>
    <row r="15" spans="1:18" s="1231" customFormat="1" x14ac:dyDescent="0.25">
      <c r="A15" s="1223"/>
      <c r="B15" s="1390"/>
      <c r="C15" s="1391"/>
      <c r="D15" s="1391"/>
      <c r="E15" s="1391"/>
      <c r="F15" s="1391"/>
      <c r="G15" s="1391"/>
      <c r="H15" s="1391"/>
      <c r="I15" s="1391"/>
      <c r="J15" s="1391"/>
      <c r="K15" s="1392"/>
      <c r="L15" s="1392"/>
      <c r="M15" s="1391"/>
      <c r="N15" s="1391"/>
      <c r="O15" s="1391"/>
      <c r="P15" s="1391"/>
      <c r="Q15" s="1392"/>
    </row>
    <row r="16" spans="1:18" ht="33" customHeight="1" x14ac:dyDescent="0.25">
      <c r="A16" s="1546" t="s">
        <v>288</v>
      </c>
      <c r="B16" s="1546"/>
      <c r="C16" s="1546"/>
      <c r="D16" s="1546"/>
      <c r="E16" s="1546"/>
      <c r="F16" s="1546"/>
      <c r="G16" s="1546"/>
      <c r="H16" s="1546"/>
      <c r="I16" s="1546"/>
      <c r="J16" s="1546"/>
      <c r="K16" s="1546"/>
      <c r="L16" s="1546"/>
      <c r="M16" s="1546"/>
      <c r="N16" s="1546"/>
      <c r="O16" s="1546"/>
      <c r="P16" s="1546"/>
      <c r="Q16" s="1546"/>
      <c r="R16" s="1546"/>
    </row>
  </sheetData>
  <mergeCells count="3">
    <mergeCell ref="A5:B7"/>
    <mergeCell ref="C5:R6"/>
    <mergeCell ref="A16:R16"/>
  </mergeCells>
  <printOptions horizontalCentered="1" verticalCentered="1"/>
  <pageMargins left="0.98425196850393704" right="0.39370078740157483" top="0.39370078740157483" bottom="0.39370078740157483" header="0" footer="0.19685039370078741"/>
  <pageSetup orientation="landscape" r:id="rId1"/>
  <headerFooter>
    <oddFooter>&amp;L238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5"/>
  <sheetViews>
    <sheetView showGridLines="0" view="pageBreakPreview" zoomScaleNormal="85" zoomScaleSheetLayoutView="100" workbookViewId="0">
      <selection activeCell="I8" sqref="I8"/>
    </sheetView>
  </sheetViews>
  <sheetFormatPr baseColWidth="10" defaultRowHeight="15" x14ac:dyDescent="0.25"/>
  <cols>
    <col min="1" max="1" width="2.625" style="1223" customWidth="1"/>
    <col min="2" max="2" width="15.625" style="1223" customWidth="1"/>
    <col min="3" max="3" width="8.625" style="1223" customWidth="1"/>
    <col min="4" max="4" width="2.625" style="1223" customWidth="1"/>
    <col min="5" max="5" width="8.625" style="1223" customWidth="1"/>
    <col min="6" max="6" width="2.625" style="1223" customWidth="1"/>
    <col min="7" max="7" width="8.625" style="1223" customWidth="1"/>
    <col min="8" max="8" width="2.625" style="1223" customWidth="1"/>
    <col min="9" max="9" width="8.625" style="1223" customWidth="1"/>
    <col min="10" max="10" width="2.625" style="1223" customWidth="1"/>
    <col min="11" max="11" width="8.625" style="1223" customWidth="1"/>
    <col min="12" max="12" width="2.625" style="1223" customWidth="1"/>
    <col min="13" max="13" width="8.625" style="1223" customWidth="1"/>
    <col min="14" max="14" width="2.625" style="1223" customWidth="1"/>
    <col min="15" max="15" width="8.625" style="1223" customWidth="1"/>
    <col min="16" max="16" width="2.625" style="1223" customWidth="1"/>
    <col min="17" max="17" width="8.625" style="1223" customWidth="1"/>
    <col min="18" max="18" width="2.625" style="1223" customWidth="1"/>
    <col min="19" max="16384" width="11" style="1223"/>
  </cols>
  <sheetData>
    <row r="1" spans="1:18" ht="18" x14ac:dyDescent="0.25">
      <c r="A1" s="1265" t="s">
        <v>1087</v>
      </c>
      <c r="B1" s="1331"/>
      <c r="C1" s="1385"/>
      <c r="D1" s="1385"/>
      <c r="E1" s="1385"/>
      <c r="F1" s="1385"/>
      <c r="G1" s="1367"/>
      <c r="H1" s="1367"/>
      <c r="I1" s="1367"/>
      <c r="J1" s="1367"/>
      <c r="K1" s="1367"/>
      <c r="L1" s="1367"/>
      <c r="M1" s="1367"/>
      <c r="N1" s="1367"/>
      <c r="O1" s="1367"/>
      <c r="P1" s="1367"/>
      <c r="Q1" s="1367"/>
      <c r="R1" s="1333" t="s">
        <v>876</v>
      </c>
    </row>
    <row r="2" spans="1:18" ht="18" x14ac:dyDescent="0.25">
      <c r="A2" s="1265" t="s">
        <v>1089</v>
      </c>
      <c r="B2" s="1331"/>
      <c r="C2" s="1385"/>
      <c r="D2" s="1385"/>
      <c r="E2" s="1385"/>
      <c r="F2" s="1385"/>
      <c r="G2" s="1367"/>
      <c r="H2" s="1367"/>
      <c r="I2" s="1367"/>
      <c r="J2" s="1367"/>
      <c r="K2" s="1367"/>
      <c r="L2" s="1367"/>
      <c r="M2" s="1367"/>
      <c r="N2" s="1367"/>
      <c r="O2" s="1367"/>
      <c r="P2" s="1367"/>
      <c r="Q2" s="1367"/>
      <c r="R2" s="1333"/>
    </row>
    <row r="3" spans="1:18" ht="18" x14ac:dyDescent="0.25">
      <c r="A3" s="1265" t="s">
        <v>276</v>
      </c>
      <c r="B3" s="1367"/>
      <c r="C3" s="1367"/>
      <c r="D3" s="1367"/>
      <c r="E3" s="1367"/>
      <c r="F3" s="1367"/>
      <c r="G3" s="1367"/>
      <c r="H3" s="1367"/>
      <c r="I3" s="1367"/>
      <c r="J3" s="1367"/>
      <c r="K3" s="1367"/>
      <c r="L3" s="1367"/>
      <c r="M3" s="1367"/>
      <c r="N3" s="1367"/>
      <c r="O3" s="1367"/>
      <c r="P3" s="1367"/>
      <c r="Q3" s="1367"/>
      <c r="R3" s="1367"/>
    </row>
    <row r="4" spans="1:18" x14ac:dyDescent="0.25">
      <c r="B4" s="1224"/>
      <c r="C4" s="1224"/>
      <c r="D4" s="1224"/>
      <c r="E4" s="1227"/>
      <c r="F4" s="1227"/>
      <c r="G4" s="1229"/>
      <c r="H4" s="1229"/>
      <c r="I4" s="1224"/>
      <c r="J4" s="1224"/>
      <c r="K4" s="1231"/>
      <c r="L4" s="1231"/>
      <c r="M4" s="1231"/>
      <c r="N4" s="1231"/>
    </row>
    <row r="5" spans="1:18" ht="20.100000000000001" customHeight="1" x14ac:dyDescent="0.25">
      <c r="A5" s="1537" t="s">
        <v>62</v>
      </c>
      <c r="B5" s="1537"/>
      <c r="C5" s="1537" t="s">
        <v>314</v>
      </c>
      <c r="D5" s="1537"/>
      <c r="E5" s="1537"/>
      <c r="F5" s="1537"/>
      <c r="G5" s="1537"/>
      <c r="H5" s="1537"/>
      <c r="I5" s="1537"/>
      <c r="J5" s="1537"/>
      <c r="K5" s="1537"/>
      <c r="L5" s="1537"/>
      <c r="M5" s="1537"/>
      <c r="N5" s="1537"/>
      <c r="O5" s="1537"/>
      <c r="P5" s="1537"/>
      <c r="Q5" s="1537"/>
      <c r="R5" s="1537"/>
    </row>
    <row r="6" spans="1:18" ht="20.100000000000001" customHeight="1" x14ac:dyDescent="0.25">
      <c r="A6" s="1538"/>
      <c r="B6" s="1538"/>
      <c r="C6" s="1539"/>
      <c r="D6" s="1539"/>
      <c r="E6" s="1539"/>
      <c r="F6" s="1539"/>
      <c r="G6" s="1539"/>
      <c r="H6" s="1539"/>
      <c r="I6" s="1539"/>
      <c r="J6" s="1539"/>
      <c r="K6" s="1539"/>
      <c r="L6" s="1539"/>
      <c r="M6" s="1539"/>
      <c r="N6" s="1539"/>
      <c r="O6" s="1539"/>
      <c r="P6" s="1539"/>
      <c r="Q6" s="1539"/>
      <c r="R6" s="1539"/>
    </row>
    <row r="7" spans="1:18" s="1238" customFormat="1" ht="20.100000000000001" customHeight="1" x14ac:dyDescent="0.25">
      <c r="A7" s="1539"/>
      <c r="B7" s="1539"/>
      <c r="C7" s="1393">
        <v>2006</v>
      </c>
      <c r="D7" s="1393"/>
      <c r="E7" s="1393">
        <v>2007</v>
      </c>
      <c r="F7" s="1393"/>
      <c r="G7" s="1393">
        <v>2008</v>
      </c>
      <c r="H7" s="1393"/>
      <c r="I7" s="1393">
        <v>2009</v>
      </c>
      <c r="J7" s="1393"/>
      <c r="K7" s="1393">
        <v>2010</v>
      </c>
      <c r="L7" s="1393"/>
      <c r="M7" s="1393">
        <v>2011</v>
      </c>
      <c r="N7" s="1393"/>
      <c r="O7" s="1393">
        <v>2012</v>
      </c>
      <c r="P7" s="1393"/>
      <c r="Q7" s="1393">
        <v>2013</v>
      </c>
      <c r="R7" s="1393"/>
    </row>
    <row r="8" spans="1:18" ht="15.75" x14ac:dyDescent="0.25">
      <c r="A8" s="1244"/>
      <c r="B8" s="1386" t="s">
        <v>315</v>
      </c>
      <c r="C8" s="1394"/>
      <c r="D8" s="1394"/>
      <c r="E8" s="1394"/>
      <c r="F8" s="1394"/>
      <c r="G8" s="1394"/>
      <c r="H8" s="1394"/>
      <c r="I8" s="1394"/>
      <c r="J8" s="1394"/>
      <c r="K8" s="1394"/>
      <c r="L8" s="1394"/>
      <c r="M8" s="1394"/>
      <c r="N8" s="1394"/>
      <c r="O8" s="1394"/>
      <c r="P8" s="1394"/>
      <c r="Q8" s="1394"/>
      <c r="R8" s="1347"/>
    </row>
    <row r="9" spans="1:18" ht="15.75" x14ac:dyDescent="0.25">
      <c r="A9" s="1244">
        <v>1</v>
      </c>
      <c r="B9" s="1362" t="s">
        <v>306</v>
      </c>
      <c r="C9" s="1394">
        <v>4.6399999999999997</v>
      </c>
      <c r="D9" s="1394"/>
      <c r="E9" s="1394">
        <v>5.04</v>
      </c>
      <c r="F9" s="1394"/>
      <c r="G9" s="1394">
        <v>4.72</v>
      </c>
      <c r="H9" s="1394"/>
      <c r="I9" s="1394">
        <v>5</v>
      </c>
      <c r="J9" s="1394"/>
      <c r="K9" s="1394">
        <v>4.8600000000000003</v>
      </c>
      <c r="L9" s="1394"/>
      <c r="M9" s="1394">
        <v>4.8499999999999996</v>
      </c>
      <c r="N9" s="1394"/>
      <c r="O9" s="1394">
        <v>5.07</v>
      </c>
      <c r="P9" s="1394"/>
      <c r="Q9" s="1394">
        <v>7.65</v>
      </c>
      <c r="R9" s="1347"/>
    </row>
    <row r="10" spans="1:18" ht="15.75" x14ac:dyDescent="0.25">
      <c r="A10" s="1244"/>
      <c r="B10" s="1386" t="s">
        <v>316</v>
      </c>
      <c r="C10" s="1394"/>
      <c r="D10" s="1394"/>
      <c r="E10" s="1394"/>
      <c r="F10" s="1394"/>
      <c r="G10" s="1394"/>
      <c r="H10" s="1394"/>
      <c r="I10" s="1394"/>
      <c r="J10" s="1394"/>
      <c r="K10" s="1394"/>
      <c r="L10" s="1394"/>
      <c r="M10" s="1394"/>
      <c r="N10" s="1394"/>
      <c r="O10" s="1394"/>
      <c r="P10" s="1394"/>
      <c r="Q10" s="1394"/>
      <c r="R10" s="1347"/>
    </row>
    <row r="11" spans="1:18" s="1231" customFormat="1" ht="15.75" x14ac:dyDescent="0.25">
      <c r="A11" s="1244">
        <v>3</v>
      </c>
      <c r="B11" s="1362" t="s">
        <v>317</v>
      </c>
      <c r="C11" s="1395" t="s">
        <v>293</v>
      </c>
      <c r="D11" s="1395"/>
      <c r="E11" s="1395" t="s">
        <v>293</v>
      </c>
      <c r="F11" s="1395"/>
      <c r="G11" s="1395" t="s">
        <v>293</v>
      </c>
      <c r="H11" s="1395"/>
      <c r="I11" s="1395" t="s">
        <v>293</v>
      </c>
      <c r="J11" s="1395"/>
      <c r="K11" s="1395" t="s">
        <v>293</v>
      </c>
      <c r="L11" s="1395"/>
      <c r="M11" s="1395" t="s">
        <v>293</v>
      </c>
      <c r="N11" s="1395"/>
      <c r="O11" s="1395">
        <v>21.77</v>
      </c>
      <c r="P11" s="1395"/>
      <c r="Q11" s="1395">
        <v>23.07</v>
      </c>
      <c r="R11" s="1305"/>
    </row>
    <row r="12" spans="1:18" s="1231" customFormat="1" ht="15.75" x14ac:dyDescent="0.25">
      <c r="A12" s="1248">
        <v>4</v>
      </c>
      <c r="B12" s="1364" t="s">
        <v>318</v>
      </c>
      <c r="C12" s="1396">
        <v>28.79</v>
      </c>
      <c r="D12" s="1396"/>
      <c r="E12" s="1396">
        <v>30.58</v>
      </c>
      <c r="F12" s="1396"/>
      <c r="G12" s="1396">
        <v>32.81</v>
      </c>
      <c r="H12" s="1396"/>
      <c r="I12" s="1396">
        <v>41.4</v>
      </c>
      <c r="J12" s="1396"/>
      <c r="K12" s="1396">
        <v>45.71</v>
      </c>
      <c r="L12" s="1396"/>
      <c r="M12" s="1396">
        <v>46.99</v>
      </c>
      <c r="N12" s="1396"/>
      <c r="O12" s="1396">
        <v>49.82</v>
      </c>
      <c r="P12" s="1396"/>
      <c r="Q12" s="1396">
        <v>51.57</v>
      </c>
      <c r="R12" s="1344"/>
    </row>
    <row r="14" spans="1:18" ht="15.75" x14ac:dyDescent="0.25">
      <c r="A14" s="1499" t="s">
        <v>294</v>
      </c>
      <c r="B14" s="1397"/>
      <c r="C14" s="1397"/>
      <c r="D14" s="1397"/>
      <c r="E14" s="1397"/>
      <c r="F14" s="1397"/>
      <c r="G14" s="1397"/>
      <c r="H14" s="1397"/>
      <c r="I14" s="1397"/>
      <c r="J14" s="1397"/>
      <c r="K14" s="1397"/>
      <c r="L14" s="1397"/>
      <c r="M14" s="1397"/>
      <c r="N14" s="1397"/>
      <c r="O14" s="1397"/>
      <c r="P14" s="1397"/>
      <c r="Q14" s="1397"/>
      <c r="R14" s="1397"/>
    </row>
    <row r="15" spans="1:18" ht="33" customHeight="1" x14ac:dyDescent="0.25">
      <c r="A15" s="1546" t="s">
        <v>288</v>
      </c>
      <c r="B15" s="1546"/>
      <c r="C15" s="1546"/>
      <c r="D15" s="1546"/>
      <c r="E15" s="1546"/>
      <c r="F15" s="1546"/>
      <c r="G15" s="1546"/>
      <c r="H15" s="1546"/>
      <c r="I15" s="1546"/>
      <c r="J15" s="1546"/>
      <c r="K15" s="1546"/>
      <c r="L15" s="1546"/>
      <c r="M15" s="1546"/>
      <c r="N15" s="1546"/>
      <c r="O15" s="1546"/>
      <c r="P15" s="1546"/>
      <c r="Q15" s="1546"/>
      <c r="R15" s="1546"/>
    </row>
  </sheetData>
  <mergeCells count="4">
    <mergeCell ref="A5:B7"/>
    <mergeCell ref="C5:Q6"/>
    <mergeCell ref="R5:R6"/>
    <mergeCell ref="A15:R15"/>
  </mergeCells>
  <printOptions horizontalCentered="1" verticalCentered="1"/>
  <pageMargins left="0.98425196850393704" right="0.39370078740157483" top="0.39370078740157483" bottom="0.39370078740157483" header="0" footer="0.19685039370078741"/>
  <pageSetup orientation="landscape" r:id="rId1"/>
  <headerFooter>
    <oddFooter>&amp;R239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26"/>
  <sheetViews>
    <sheetView showGridLines="0" view="pageBreakPreview" zoomScaleNormal="100" zoomScaleSheetLayoutView="100" workbookViewId="0">
      <selection activeCell="I8" sqref="I8"/>
    </sheetView>
  </sheetViews>
  <sheetFormatPr baseColWidth="10" defaultRowHeight="15.75" x14ac:dyDescent="0.25"/>
  <cols>
    <col min="1" max="1" width="50.625" customWidth="1"/>
    <col min="2" max="2" width="15.625" customWidth="1"/>
    <col min="3" max="3" width="10.625" customWidth="1"/>
    <col min="4" max="4" width="3.625" customWidth="1"/>
    <col min="5" max="5" width="10.625" customWidth="1"/>
    <col min="6" max="6" width="3.625" customWidth="1"/>
    <col min="7" max="7" width="10.625" customWidth="1"/>
    <col min="8" max="8" width="3.625" customWidth="1"/>
    <col min="9" max="9" width="10.625" customWidth="1"/>
    <col min="10" max="10" width="3.625" customWidth="1"/>
  </cols>
  <sheetData>
    <row r="1" spans="1:10" ht="17.100000000000001" customHeight="1" x14ac:dyDescent="0.25">
      <c r="A1" s="33" t="s">
        <v>0</v>
      </c>
      <c r="B1" s="33"/>
      <c r="C1" s="33"/>
      <c r="D1" s="33"/>
      <c r="E1" s="33"/>
      <c r="F1" s="34"/>
      <c r="G1" s="34"/>
      <c r="H1" s="34"/>
      <c r="I1" s="35"/>
      <c r="J1" s="36" t="s">
        <v>260</v>
      </c>
    </row>
    <row r="2" spans="1:10" ht="17.100000000000001" customHeight="1" x14ac:dyDescent="0.25">
      <c r="A2" s="34" t="s">
        <v>1</v>
      </c>
      <c r="B2" s="34"/>
      <c r="C2" s="34"/>
      <c r="D2" s="34"/>
      <c r="E2" s="37"/>
      <c r="F2" s="34"/>
      <c r="G2" s="34"/>
      <c r="H2" s="34"/>
      <c r="I2" s="38"/>
      <c r="J2" s="38"/>
    </row>
    <row r="3" spans="1:10" ht="18" x14ac:dyDescent="0.25">
      <c r="A3" s="37">
        <v>2013</v>
      </c>
      <c r="B3" s="37"/>
      <c r="C3" s="37"/>
      <c r="D3" s="37"/>
      <c r="E3" s="37"/>
      <c r="F3" s="37"/>
      <c r="G3" s="37"/>
      <c r="H3" s="37"/>
      <c r="I3" s="37"/>
      <c r="J3" s="37"/>
    </row>
    <row r="4" spans="1:10" x14ac:dyDescent="0.25">
      <c r="A4" s="14"/>
      <c r="B4" s="14"/>
      <c r="C4" s="14"/>
      <c r="D4" s="14"/>
      <c r="E4" s="14"/>
      <c r="F4" s="14"/>
      <c r="G4" s="14"/>
      <c r="H4" s="14"/>
      <c r="I4" s="14"/>
      <c r="J4" s="14"/>
    </row>
    <row r="5" spans="1:10" x14ac:dyDescent="0.25">
      <c r="A5" s="1522" t="s">
        <v>2</v>
      </c>
      <c r="B5" s="1522" t="s">
        <v>3</v>
      </c>
      <c r="C5" s="1524" t="s">
        <v>4</v>
      </c>
      <c r="D5" s="1524"/>
      <c r="E5" s="1524"/>
      <c r="F5" s="1524"/>
      <c r="G5" s="1524"/>
      <c r="H5" s="1524"/>
      <c r="I5" s="1522" t="s">
        <v>5</v>
      </c>
      <c r="J5" s="1522"/>
    </row>
    <row r="6" spans="1:10" x14ac:dyDescent="0.25">
      <c r="A6" s="1523"/>
      <c r="B6" s="1523"/>
      <c r="C6" s="1523" t="s">
        <v>6</v>
      </c>
      <c r="D6" s="1523"/>
      <c r="E6" s="1523" t="s">
        <v>7</v>
      </c>
      <c r="F6" s="1523"/>
      <c r="G6" s="1523" t="s">
        <v>8</v>
      </c>
      <c r="H6" s="1523"/>
      <c r="I6" s="1523"/>
      <c r="J6" s="1523"/>
    </row>
    <row r="7" spans="1:10" x14ac:dyDescent="0.25">
      <c r="A7" s="54" t="s">
        <v>5</v>
      </c>
      <c r="B7" s="53"/>
      <c r="C7" s="17">
        <f>SUM(C8:C23,'[1]PROYECTOS 2013 (2)'!C7:C17)</f>
        <v>33671295.340000004</v>
      </c>
      <c r="D7" s="16"/>
      <c r="E7" s="17">
        <f>SUM(E8:E23,'[1]PROYECTOS 2013 (2)'!E7:E17)</f>
        <v>1200000</v>
      </c>
      <c r="F7" s="16"/>
      <c r="G7" s="44">
        <f>SUM(G8:G23,'[1]PROYECTOS 2013 (2)'!G7:G17)</f>
        <v>0</v>
      </c>
      <c r="H7" s="16"/>
      <c r="I7" s="17">
        <f>SUM(C7+E7+G7)</f>
        <v>34871295.340000004</v>
      </c>
      <c r="J7" s="16"/>
    </row>
    <row r="8" spans="1:10" x14ac:dyDescent="0.25">
      <c r="A8" s="66" t="s">
        <v>33</v>
      </c>
      <c r="B8" s="45"/>
      <c r="C8" s="46">
        <v>210800</v>
      </c>
      <c r="D8" s="47"/>
      <c r="E8" s="48">
        <v>0</v>
      </c>
      <c r="F8" s="47"/>
      <c r="G8" s="48">
        <v>0</v>
      </c>
      <c r="H8" s="49"/>
      <c r="I8" s="46">
        <f t="shared" ref="I8:I23" si="0">SUM(C8+E8+G8)</f>
        <v>210800</v>
      </c>
      <c r="J8" s="47"/>
    </row>
    <row r="9" spans="1:10" x14ac:dyDescent="0.25">
      <c r="A9" s="67" t="s">
        <v>34</v>
      </c>
      <c r="B9" s="26"/>
      <c r="C9" s="19">
        <v>581088.12</v>
      </c>
      <c r="D9" s="20"/>
      <c r="E9" s="40">
        <v>0</v>
      </c>
      <c r="F9" s="20"/>
      <c r="G9" s="40">
        <v>0</v>
      </c>
      <c r="H9" s="21"/>
      <c r="I9" s="19">
        <f t="shared" si="0"/>
        <v>581088.12</v>
      </c>
      <c r="J9" s="20"/>
    </row>
    <row r="10" spans="1:10" ht="31.5" x14ac:dyDescent="0.25">
      <c r="A10" s="67" t="s">
        <v>35</v>
      </c>
      <c r="B10" s="26"/>
      <c r="C10" s="19">
        <v>150000</v>
      </c>
      <c r="D10" s="20"/>
      <c r="E10" s="40">
        <v>0</v>
      </c>
      <c r="F10" s="20"/>
      <c r="G10" s="40">
        <v>0</v>
      </c>
      <c r="H10" s="21"/>
      <c r="I10" s="19">
        <f t="shared" si="0"/>
        <v>150000</v>
      </c>
      <c r="J10" s="20"/>
    </row>
    <row r="11" spans="1:10" x14ac:dyDescent="0.25">
      <c r="A11" s="67" t="s">
        <v>36</v>
      </c>
      <c r="B11" s="26"/>
      <c r="C11" s="50">
        <v>500000</v>
      </c>
      <c r="D11" s="20"/>
      <c r="E11" s="40">
        <v>0</v>
      </c>
      <c r="F11" s="20"/>
      <c r="G11" s="40">
        <v>0</v>
      </c>
      <c r="H11" s="21"/>
      <c r="I11" s="19">
        <f t="shared" si="0"/>
        <v>500000</v>
      </c>
      <c r="J11" s="20"/>
    </row>
    <row r="12" spans="1:10" ht="47.25" x14ac:dyDescent="0.25">
      <c r="A12" s="67" t="s">
        <v>37</v>
      </c>
      <c r="B12" s="26"/>
      <c r="C12" s="19">
        <v>150000</v>
      </c>
      <c r="D12" s="20"/>
      <c r="E12" s="40">
        <v>0</v>
      </c>
      <c r="F12" s="20"/>
      <c r="G12" s="40">
        <v>0</v>
      </c>
      <c r="H12" s="21"/>
      <c r="I12" s="19">
        <f t="shared" si="0"/>
        <v>150000</v>
      </c>
      <c r="J12" s="20"/>
    </row>
    <row r="13" spans="1:10" x14ac:dyDescent="0.25">
      <c r="A13" s="67" t="s">
        <v>854</v>
      </c>
      <c r="B13" s="26"/>
      <c r="C13" s="50">
        <v>150000</v>
      </c>
      <c r="D13" s="20"/>
      <c r="E13" s="40">
        <v>0</v>
      </c>
      <c r="F13" s="20"/>
      <c r="G13" s="40">
        <v>0</v>
      </c>
      <c r="H13" s="21"/>
      <c r="I13" s="19">
        <f t="shared" si="0"/>
        <v>150000</v>
      </c>
      <c r="J13" s="20"/>
    </row>
    <row r="14" spans="1:10" x14ac:dyDescent="0.25">
      <c r="A14" s="67" t="s">
        <v>38</v>
      </c>
      <c r="B14" s="26"/>
      <c r="C14" s="19">
        <v>158000</v>
      </c>
      <c r="D14" s="20"/>
      <c r="E14" s="40">
        <v>0</v>
      </c>
      <c r="F14" s="20"/>
      <c r="G14" s="40">
        <v>0</v>
      </c>
      <c r="H14" s="21"/>
      <c r="I14" s="19">
        <f t="shared" si="0"/>
        <v>158000</v>
      </c>
      <c r="J14" s="20"/>
    </row>
    <row r="15" spans="1:10" x14ac:dyDescent="0.25">
      <c r="A15" s="67" t="s">
        <v>39</v>
      </c>
      <c r="B15" s="26"/>
      <c r="C15" s="19">
        <v>150000</v>
      </c>
      <c r="D15" s="20"/>
      <c r="E15" s="40">
        <v>0</v>
      </c>
      <c r="F15" s="20"/>
      <c r="G15" s="40">
        <v>0</v>
      </c>
      <c r="H15" s="21"/>
      <c r="I15" s="19">
        <f t="shared" si="0"/>
        <v>150000</v>
      </c>
      <c r="J15" s="20"/>
    </row>
    <row r="16" spans="1:10" x14ac:dyDescent="0.25">
      <c r="A16" s="67" t="s">
        <v>40</v>
      </c>
      <c r="B16" s="26"/>
      <c r="C16" s="19">
        <v>32565</v>
      </c>
      <c r="D16" s="20"/>
      <c r="E16" s="40">
        <v>0</v>
      </c>
      <c r="F16" s="20"/>
      <c r="G16" s="40">
        <v>0</v>
      </c>
      <c r="H16" s="21"/>
      <c r="I16" s="19">
        <f t="shared" si="0"/>
        <v>32565</v>
      </c>
      <c r="J16" s="20"/>
    </row>
    <row r="17" spans="1:10" x14ac:dyDescent="0.25">
      <c r="A17" s="67" t="s">
        <v>41</v>
      </c>
      <c r="B17" s="26"/>
      <c r="C17" s="19">
        <v>150000</v>
      </c>
      <c r="D17" s="20"/>
      <c r="E17" s="40">
        <v>0</v>
      </c>
      <c r="F17" s="20"/>
      <c r="G17" s="40">
        <v>0</v>
      </c>
      <c r="H17" s="21"/>
      <c r="I17" s="19">
        <f t="shared" si="0"/>
        <v>150000</v>
      </c>
      <c r="J17" s="20"/>
    </row>
    <row r="18" spans="1:10" x14ac:dyDescent="0.25">
      <c r="A18" s="67" t="s">
        <v>42</v>
      </c>
      <c r="B18" s="26"/>
      <c r="C18" s="19">
        <v>900000</v>
      </c>
      <c r="D18" s="20"/>
      <c r="E18" s="19">
        <v>1200000</v>
      </c>
      <c r="F18" s="20"/>
      <c r="G18" s="40">
        <v>0</v>
      </c>
      <c r="H18" s="21"/>
      <c r="I18" s="19">
        <f t="shared" si="0"/>
        <v>2100000</v>
      </c>
      <c r="J18" s="20"/>
    </row>
    <row r="19" spans="1:10" ht="31.5" x14ac:dyDescent="0.25">
      <c r="A19" s="67" t="s">
        <v>43</v>
      </c>
      <c r="B19" s="26"/>
      <c r="C19" s="19">
        <v>1867199.88</v>
      </c>
      <c r="D19" s="20"/>
      <c r="E19" s="40">
        <v>0</v>
      </c>
      <c r="F19" s="20"/>
      <c r="G19" s="40">
        <v>0</v>
      </c>
      <c r="H19" s="21"/>
      <c r="I19" s="19">
        <f t="shared" si="0"/>
        <v>1867199.88</v>
      </c>
      <c r="J19" s="20"/>
    </row>
    <row r="20" spans="1:10" x14ac:dyDescent="0.25">
      <c r="A20" s="67" t="s">
        <v>44</v>
      </c>
      <c r="B20" s="25"/>
      <c r="C20" s="19">
        <v>500000</v>
      </c>
      <c r="D20" s="20"/>
      <c r="E20" s="40">
        <v>0</v>
      </c>
      <c r="F20" s="20"/>
      <c r="G20" s="40">
        <v>0</v>
      </c>
      <c r="H20" s="21"/>
      <c r="I20" s="19">
        <f t="shared" si="0"/>
        <v>500000</v>
      </c>
      <c r="J20" s="20"/>
    </row>
    <row r="21" spans="1:10" x14ac:dyDescent="0.25">
      <c r="A21" s="67" t="s">
        <v>45</v>
      </c>
      <c r="B21" s="26"/>
      <c r="C21" s="19">
        <v>2235000</v>
      </c>
      <c r="D21" s="20"/>
      <c r="E21" s="40">
        <v>0</v>
      </c>
      <c r="F21" s="20"/>
      <c r="G21" s="40">
        <v>0</v>
      </c>
      <c r="H21" s="21"/>
      <c r="I21" s="19">
        <f t="shared" si="0"/>
        <v>2235000</v>
      </c>
      <c r="J21" s="20"/>
    </row>
    <row r="22" spans="1:10" x14ac:dyDescent="0.25">
      <c r="A22" s="67" t="s">
        <v>853</v>
      </c>
      <c r="B22" s="26"/>
      <c r="C22" s="19">
        <v>3997806</v>
      </c>
      <c r="D22" s="20"/>
      <c r="E22" s="40">
        <v>0</v>
      </c>
      <c r="F22" s="20"/>
      <c r="G22" s="40">
        <v>0</v>
      </c>
      <c r="H22" s="21"/>
      <c r="I22" s="19">
        <f t="shared" si="0"/>
        <v>3997806</v>
      </c>
      <c r="J22" s="20"/>
    </row>
    <row r="23" spans="1:10" x14ac:dyDescent="0.25">
      <c r="A23" s="69" t="s">
        <v>46</v>
      </c>
      <c r="B23" s="28"/>
      <c r="C23" s="29">
        <v>150000</v>
      </c>
      <c r="D23" s="30"/>
      <c r="E23" s="43">
        <v>0</v>
      </c>
      <c r="F23" s="30"/>
      <c r="G23" s="43">
        <v>0</v>
      </c>
      <c r="H23" s="31"/>
      <c r="I23" s="29">
        <f t="shared" si="0"/>
        <v>150000</v>
      </c>
      <c r="J23" s="30"/>
    </row>
    <row r="24" spans="1:10" ht="15" customHeight="1" x14ac:dyDescent="0.25">
      <c r="A24" s="26"/>
      <c r="B24" s="26"/>
      <c r="C24" s="19"/>
      <c r="D24" s="20"/>
      <c r="E24" s="40"/>
      <c r="F24" s="20"/>
      <c r="G24" s="40"/>
      <c r="H24" s="21"/>
      <c r="I24" s="19"/>
      <c r="J24" s="20"/>
    </row>
    <row r="25" spans="1:10" ht="15" customHeight="1" x14ac:dyDescent="0.25">
      <c r="A25" s="51"/>
      <c r="B25" s="26"/>
      <c r="C25" s="13"/>
      <c r="D25" s="51"/>
      <c r="E25" s="51"/>
      <c r="F25" s="51"/>
      <c r="G25" s="52"/>
      <c r="H25" s="52"/>
      <c r="I25" s="52"/>
      <c r="J25" s="52"/>
    </row>
    <row r="26" spans="1:10" x14ac:dyDescent="0.25">
      <c r="A26" s="1525" t="s">
        <v>60</v>
      </c>
      <c r="B26" s="1526"/>
      <c r="C26" s="1526"/>
      <c r="D26" s="1526"/>
      <c r="E26" s="1526"/>
      <c r="F26" s="1526"/>
      <c r="G26" s="1526"/>
      <c r="H26" s="1526"/>
      <c r="I26" s="1526"/>
      <c r="J26" s="1526"/>
    </row>
  </sheetData>
  <mergeCells count="8">
    <mergeCell ref="A26:J26"/>
    <mergeCell ref="A5:A6"/>
    <mergeCell ref="B5:B6"/>
    <mergeCell ref="C5:H5"/>
    <mergeCell ref="I5:J6"/>
    <mergeCell ref="C6:D6"/>
    <mergeCell ref="E6:F6"/>
    <mergeCell ref="G6:H6"/>
  </mergeCells>
  <printOptions horizontalCentered="1" verticalCentered="1"/>
  <pageMargins left="0.98425196850393704" right="0.39370078740157483" top="0.39370078740157483" bottom="0.39370078740157483" header="0" footer="0.19685039370078741"/>
  <pageSetup scale="80" orientation="landscape" r:id="rId1"/>
  <headerFooter>
    <oddFooter>&amp;L195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 style="1263" customWidth="1"/>
    <col min="14" max="14" width="11.5" style="1263" customWidth="1"/>
    <col min="15" max="15" width="10.5" style="1263" customWidth="1"/>
    <col min="16" max="16384" width="10.25" style="1263"/>
  </cols>
  <sheetData>
    <row r="1" spans="1:14" ht="15.75" customHeight="1" x14ac:dyDescent="0.25">
      <c r="A1" s="1398" t="s">
        <v>1036</v>
      </c>
      <c r="B1" s="1398"/>
      <c r="C1" s="1398"/>
      <c r="D1" s="1398"/>
      <c r="E1" s="1398"/>
      <c r="F1" s="1398"/>
      <c r="G1" s="1398"/>
      <c r="H1" s="1398"/>
      <c r="I1" s="1398"/>
      <c r="J1" s="1258"/>
      <c r="K1" s="1258"/>
      <c r="L1" s="1259"/>
      <c r="M1" s="1260" t="s">
        <v>877</v>
      </c>
      <c r="N1" s="1275"/>
    </row>
    <row r="2" spans="1:14" ht="18" x14ac:dyDescent="0.25">
      <c r="A2" s="1398" t="s">
        <v>1037</v>
      </c>
      <c r="B2" s="1399"/>
      <c r="C2" s="1399"/>
      <c r="D2" s="1259"/>
      <c r="E2" s="1259"/>
      <c r="F2" s="1258"/>
      <c r="G2" s="1258"/>
      <c r="H2" s="1259"/>
      <c r="I2" s="1259"/>
      <c r="J2" s="1258"/>
      <c r="K2" s="1258"/>
      <c r="L2" s="1259"/>
      <c r="M2" s="1258"/>
      <c r="N2" s="1275"/>
    </row>
    <row r="3" spans="1:14" ht="18" x14ac:dyDescent="0.25">
      <c r="A3" s="1257" t="s">
        <v>276</v>
      </c>
      <c r="B3" s="1258"/>
      <c r="C3" s="1258"/>
      <c r="D3" s="1259"/>
      <c r="E3" s="1259"/>
      <c r="F3" s="1258"/>
      <c r="G3" s="1258"/>
      <c r="H3" s="1259"/>
      <c r="I3" s="1259"/>
      <c r="J3" s="1258"/>
      <c r="K3" s="1258"/>
      <c r="L3" s="1259"/>
      <c r="M3" s="1258"/>
      <c r="N3" s="1275"/>
    </row>
    <row r="4" spans="1:14" ht="15.75" x14ac:dyDescent="0.25">
      <c r="A4" s="1266"/>
      <c r="B4" s="1267"/>
      <c r="C4" s="1267"/>
      <c r="D4" s="1269"/>
      <c r="E4" s="1269"/>
      <c r="F4" s="1268"/>
      <c r="G4" s="1268"/>
      <c r="H4" s="1269"/>
      <c r="I4" s="1269"/>
      <c r="J4" s="1267"/>
      <c r="K4" s="1267"/>
      <c r="L4" s="1269"/>
      <c r="M4" s="1267"/>
      <c r="N4" s="1275"/>
    </row>
    <row r="5" spans="1:14" ht="20.100000000000001" customHeight="1" x14ac:dyDescent="0.25">
      <c r="A5" s="1537" t="s">
        <v>62</v>
      </c>
      <c r="B5" s="1537" t="s">
        <v>329</v>
      </c>
      <c r="C5" s="1537"/>
      <c r="D5" s="1537" t="s">
        <v>1042</v>
      </c>
      <c r="E5" s="1537"/>
      <c r="F5" s="1537" t="s">
        <v>320</v>
      </c>
      <c r="G5" s="1537"/>
      <c r="H5" s="1537" t="s">
        <v>1042</v>
      </c>
      <c r="I5" s="1537"/>
      <c r="J5" s="1537" t="s">
        <v>314</v>
      </c>
      <c r="K5" s="1537"/>
      <c r="L5" s="1537" t="s">
        <v>1042</v>
      </c>
      <c r="M5" s="1537"/>
    </row>
    <row r="6" spans="1:14" ht="20.100000000000001" customHeight="1" x14ac:dyDescent="0.25">
      <c r="A6" s="1539"/>
      <c r="B6" s="1539"/>
      <c r="C6" s="1539"/>
      <c r="D6" s="1539"/>
      <c r="E6" s="1539"/>
      <c r="F6" s="1539"/>
      <c r="G6" s="1539"/>
      <c r="H6" s="1539"/>
      <c r="I6" s="1539"/>
      <c r="J6" s="1539"/>
      <c r="K6" s="1539"/>
      <c r="L6" s="1539"/>
      <c r="M6" s="1539"/>
    </row>
    <row r="7" spans="1:14" ht="15.75" x14ac:dyDescent="0.25">
      <c r="A7" s="1272">
        <v>2006</v>
      </c>
      <c r="B7" s="1400">
        <v>9892</v>
      </c>
      <c r="C7" s="1400"/>
      <c r="D7" s="1401" t="s">
        <v>293</v>
      </c>
      <c r="E7" s="1401"/>
      <c r="F7" s="1394">
        <v>16.32</v>
      </c>
      <c r="G7" s="1394"/>
      <c r="H7" s="1394" t="s">
        <v>293</v>
      </c>
      <c r="I7" s="1394"/>
      <c r="J7" s="1400">
        <v>161465</v>
      </c>
      <c r="K7" s="1400"/>
      <c r="L7" s="1401" t="s">
        <v>293</v>
      </c>
      <c r="M7" s="1402"/>
    </row>
    <row r="8" spans="1:14" ht="15.75" x14ac:dyDescent="0.25">
      <c r="A8" s="1276">
        <v>2007</v>
      </c>
      <c r="B8" s="1400">
        <v>10518</v>
      </c>
      <c r="C8" s="1400"/>
      <c r="D8" s="1400">
        <f>B8-B7</f>
        <v>626</v>
      </c>
      <c r="E8" s="1400"/>
      <c r="F8" s="1394">
        <v>13.25</v>
      </c>
      <c r="G8" s="1394"/>
      <c r="H8" s="1394">
        <f>F8-F7</f>
        <v>-3.0700000000000003</v>
      </c>
      <c r="I8" s="1394"/>
      <c r="J8" s="1400">
        <v>139330</v>
      </c>
      <c r="K8" s="1400"/>
      <c r="L8" s="1400">
        <f>J8-J7</f>
        <v>-22135</v>
      </c>
      <c r="M8" s="1402"/>
    </row>
    <row r="9" spans="1:14" ht="15.75" x14ac:dyDescent="0.25">
      <c r="A9" s="1276">
        <v>2008</v>
      </c>
      <c r="B9" s="1400">
        <v>10173</v>
      </c>
      <c r="C9" s="1400"/>
      <c r="D9" s="1400">
        <f t="shared" ref="D9:D14" si="0">B9-B8</f>
        <v>-345</v>
      </c>
      <c r="E9" s="1400"/>
      <c r="F9" s="1394">
        <v>13.53</v>
      </c>
      <c r="G9" s="1394"/>
      <c r="H9" s="1394">
        <f t="shared" ref="H9:H14" si="1">F9-F8</f>
        <v>0.27999999999999936</v>
      </c>
      <c r="I9" s="1394"/>
      <c r="J9" s="1400">
        <v>137606</v>
      </c>
      <c r="K9" s="1400"/>
      <c r="L9" s="1400">
        <f t="shared" ref="L9:L14" si="2">J9-J8</f>
        <v>-1724</v>
      </c>
      <c r="M9" s="1402"/>
    </row>
    <row r="10" spans="1:14" ht="15.75" x14ac:dyDescent="0.25">
      <c r="A10" s="1276">
        <v>2009</v>
      </c>
      <c r="B10" s="1400">
        <v>11748</v>
      </c>
      <c r="C10" s="1400"/>
      <c r="D10" s="1400">
        <f t="shared" si="0"/>
        <v>1575</v>
      </c>
      <c r="E10" s="1400"/>
      <c r="F10" s="1394">
        <v>13.95</v>
      </c>
      <c r="G10" s="1394"/>
      <c r="H10" s="1394">
        <f t="shared" si="1"/>
        <v>0.41999999999999993</v>
      </c>
      <c r="I10" s="1394"/>
      <c r="J10" s="1400">
        <v>163823</v>
      </c>
      <c r="K10" s="1400"/>
      <c r="L10" s="1400">
        <f t="shared" si="2"/>
        <v>26217</v>
      </c>
      <c r="M10" s="1402"/>
    </row>
    <row r="11" spans="1:14" ht="15.75" x14ac:dyDescent="0.25">
      <c r="A11" s="1276">
        <v>2010</v>
      </c>
      <c r="B11" s="1400">
        <v>11924</v>
      </c>
      <c r="C11" s="1400"/>
      <c r="D11" s="1400">
        <f t="shared" si="0"/>
        <v>176</v>
      </c>
      <c r="E11" s="1400"/>
      <c r="F11" s="1394">
        <v>13.55</v>
      </c>
      <c r="G11" s="1394"/>
      <c r="H11" s="1394">
        <f t="shared" si="1"/>
        <v>-0.39999999999999858</v>
      </c>
      <c r="I11" s="1394"/>
      <c r="J11" s="1400">
        <v>161579</v>
      </c>
      <c r="K11" s="1400"/>
      <c r="L11" s="1400">
        <f t="shared" si="2"/>
        <v>-2244</v>
      </c>
      <c r="M11" s="1402"/>
    </row>
    <row r="12" spans="1:14" ht="15.75" x14ac:dyDescent="0.25">
      <c r="A12" s="1276">
        <v>2011</v>
      </c>
      <c r="B12" s="1400">
        <v>11316</v>
      </c>
      <c r="C12" s="1400"/>
      <c r="D12" s="1400">
        <f t="shared" si="0"/>
        <v>-608</v>
      </c>
      <c r="E12" s="1400"/>
      <c r="F12" s="1394">
        <v>13.61</v>
      </c>
      <c r="G12" s="1394"/>
      <c r="H12" s="1394">
        <f t="shared" si="1"/>
        <v>5.9999999999998721E-2</v>
      </c>
      <c r="I12" s="1394"/>
      <c r="J12" s="1400">
        <v>154040</v>
      </c>
      <c r="K12" s="1400"/>
      <c r="L12" s="1400">
        <f t="shared" si="2"/>
        <v>-7539</v>
      </c>
      <c r="M12" s="1402"/>
    </row>
    <row r="13" spans="1:14" ht="15.75" x14ac:dyDescent="0.25">
      <c r="A13" s="1276">
        <v>2012</v>
      </c>
      <c r="B13" s="1363">
        <v>11541</v>
      </c>
      <c r="C13" s="1342"/>
      <c r="D13" s="1342">
        <f t="shared" si="0"/>
        <v>225</v>
      </c>
      <c r="E13" s="1342"/>
      <c r="F13" s="1395">
        <v>14.95</v>
      </c>
      <c r="G13" s="1395"/>
      <c r="H13" s="1395">
        <f t="shared" si="1"/>
        <v>1.3399999999999999</v>
      </c>
      <c r="I13" s="1395"/>
      <c r="J13" s="1342">
        <v>172578</v>
      </c>
      <c r="K13" s="1342"/>
      <c r="L13" s="1342">
        <f t="shared" si="2"/>
        <v>18538</v>
      </c>
      <c r="M13" s="1403"/>
    </row>
    <row r="14" spans="1:14" s="1275" customFormat="1" ht="15.75" x14ac:dyDescent="0.25">
      <c r="A14" s="1277">
        <v>2013</v>
      </c>
      <c r="B14" s="1353">
        <v>13155</v>
      </c>
      <c r="C14" s="1346"/>
      <c r="D14" s="1346">
        <f t="shared" si="0"/>
        <v>1614</v>
      </c>
      <c r="E14" s="1346"/>
      <c r="F14" s="1396">
        <v>22.24</v>
      </c>
      <c r="G14" s="1396"/>
      <c r="H14" s="1396">
        <f t="shared" si="1"/>
        <v>7.2899999999999991</v>
      </c>
      <c r="I14" s="1396"/>
      <c r="J14" s="1346">
        <v>292603</v>
      </c>
      <c r="K14" s="1346"/>
      <c r="L14" s="1346">
        <f t="shared" si="2"/>
        <v>120025</v>
      </c>
      <c r="M14" s="1404"/>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30.7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&amp;R240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5.75" customHeight="1" x14ac:dyDescent="0.25">
      <c r="A1" s="1398" t="s">
        <v>1036</v>
      </c>
      <c r="B1" s="1399"/>
      <c r="C1" s="1399"/>
      <c r="D1" s="1259"/>
      <c r="E1" s="1259"/>
      <c r="F1" s="1258"/>
      <c r="G1" s="1258"/>
      <c r="H1" s="1259"/>
      <c r="I1" s="1259"/>
      <c r="J1" s="1258"/>
      <c r="K1" s="1258"/>
      <c r="L1" s="1259"/>
      <c r="M1" s="1260" t="s">
        <v>878</v>
      </c>
      <c r="N1" s="1275"/>
    </row>
    <row r="2" spans="1:14" ht="18" x14ac:dyDescent="0.25">
      <c r="A2" s="1398" t="s">
        <v>1038</v>
      </c>
      <c r="B2" s="1399"/>
      <c r="C2" s="1399"/>
      <c r="D2" s="1259"/>
      <c r="E2" s="1259"/>
      <c r="F2" s="1258"/>
      <c r="G2" s="1258"/>
      <c r="H2" s="1259"/>
      <c r="I2" s="1259"/>
      <c r="J2" s="1258"/>
      <c r="K2" s="1258"/>
      <c r="L2" s="1259"/>
      <c r="M2" s="1258"/>
      <c r="N2" s="1275"/>
    </row>
    <row r="3" spans="1:14" ht="18" x14ac:dyDescent="0.25">
      <c r="A3" s="1257" t="s">
        <v>276</v>
      </c>
      <c r="B3" s="1258"/>
      <c r="C3" s="1258"/>
      <c r="D3" s="1259"/>
      <c r="E3" s="1259"/>
      <c r="F3" s="1258"/>
      <c r="G3" s="1258"/>
      <c r="H3" s="1259"/>
      <c r="I3" s="1259"/>
      <c r="J3" s="1258"/>
      <c r="K3" s="1258"/>
      <c r="L3" s="1259"/>
      <c r="M3" s="1258"/>
      <c r="N3" s="1275"/>
    </row>
    <row r="4" spans="1:14" ht="15.75" x14ac:dyDescent="0.25">
      <c r="A4" s="1294"/>
      <c r="B4" s="1294"/>
      <c r="C4" s="1294"/>
      <c r="D4" s="1269"/>
      <c r="E4" s="1269"/>
      <c r="F4" s="1294"/>
      <c r="G4" s="1294"/>
      <c r="H4" s="1269"/>
      <c r="I4" s="1269"/>
      <c r="J4" s="1295"/>
      <c r="K4" s="1295"/>
      <c r="L4" s="1269"/>
      <c r="M4" s="1294"/>
      <c r="N4" s="1275"/>
    </row>
    <row r="5" spans="1:14" ht="20.100000000000001" customHeight="1" x14ac:dyDescent="0.25">
      <c r="A5" s="1537" t="s">
        <v>62</v>
      </c>
      <c r="B5" s="1537" t="s">
        <v>329</v>
      </c>
      <c r="C5" s="1537"/>
      <c r="D5" s="1537" t="s">
        <v>1042</v>
      </c>
      <c r="E5" s="1537"/>
      <c r="F5" s="1537" t="s">
        <v>320</v>
      </c>
      <c r="G5" s="1537"/>
      <c r="H5" s="1537" t="s">
        <v>1042</v>
      </c>
      <c r="I5" s="1537"/>
      <c r="J5" s="1537" t="s">
        <v>314</v>
      </c>
      <c r="K5" s="1537"/>
      <c r="L5" s="1537" t="s">
        <v>1042</v>
      </c>
      <c r="M5" s="1537"/>
    </row>
    <row r="6" spans="1:14" ht="20.100000000000001" customHeight="1" x14ac:dyDescent="0.25">
      <c r="A6" s="1539"/>
      <c r="B6" s="1539"/>
      <c r="C6" s="1539"/>
      <c r="D6" s="1539"/>
      <c r="E6" s="1539"/>
      <c r="F6" s="1539"/>
      <c r="G6" s="1539"/>
      <c r="H6" s="1539"/>
      <c r="I6" s="1539"/>
      <c r="J6" s="1539"/>
      <c r="K6" s="1539"/>
      <c r="L6" s="1539"/>
      <c r="M6" s="1539"/>
    </row>
    <row r="7" spans="1:14" ht="15.75" x14ac:dyDescent="0.25">
      <c r="A7" s="1272">
        <v>2006</v>
      </c>
      <c r="B7" s="1400">
        <v>3794</v>
      </c>
      <c r="C7" s="1400"/>
      <c r="D7" s="1394" t="s">
        <v>293</v>
      </c>
      <c r="E7" s="1394"/>
      <c r="F7" s="1394">
        <v>14.45</v>
      </c>
      <c r="G7" s="1394"/>
      <c r="H7" s="1394" t="s">
        <v>293</v>
      </c>
      <c r="I7" s="1394"/>
      <c r="J7" s="1400">
        <v>54824</v>
      </c>
      <c r="K7" s="1400"/>
      <c r="L7" s="1401" t="s">
        <v>293</v>
      </c>
      <c r="M7" s="1319"/>
    </row>
    <row r="8" spans="1:14" ht="15.75" x14ac:dyDescent="0.25">
      <c r="A8" s="1276">
        <v>2007</v>
      </c>
      <c r="B8" s="1400">
        <v>3839</v>
      </c>
      <c r="C8" s="1400"/>
      <c r="D8" s="1394">
        <f>B8-B7</f>
        <v>45</v>
      </c>
      <c r="E8" s="1394"/>
      <c r="F8" s="1394">
        <v>14.1</v>
      </c>
      <c r="G8" s="1394"/>
      <c r="H8" s="1394">
        <f>F8-F7</f>
        <v>-0.34999999999999964</v>
      </c>
      <c r="I8" s="1394"/>
      <c r="J8" s="1400">
        <v>54117</v>
      </c>
      <c r="K8" s="1400"/>
      <c r="L8" s="1400">
        <f>J8-J7</f>
        <v>-707</v>
      </c>
      <c r="M8" s="1319"/>
    </row>
    <row r="9" spans="1:14" ht="15.75" x14ac:dyDescent="0.25">
      <c r="A9" s="1276">
        <v>2008</v>
      </c>
      <c r="B9" s="1400">
        <v>3914</v>
      </c>
      <c r="C9" s="1400"/>
      <c r="D9" s="1394">
        <f t="shared" ref="D9:D14" si="0">B9-B8</f>
        <v>75</v>
      </c>
      <c r="E9" s="1394"/>
      <c r="F9" s="1394">
        <v>13.48</v>
      </c>
      <c r="G9" s="1394"/>
      <c r="H9" s="1394">
        <f t="shared" ref="H9:H14" si="1">F9-F8</f>
        <v>-0.61999999999999922</v>
      </c>
      <c r="I9" s="1394"/>
      <c r="J9" s="1400">
        <v>52773</v>
      </c>
      <c r="K9" s="1400"/>
      <c r="L9" s="1400">
        <f t="shared" ref="L9:L14" si="2">J9-J8</f>
        <v>-1344</v>
      </c>
      <c r="M9" s="1319"/>
    </row>
    <row r="10" spans="1:14" ht="15.75" x14ac:dyDescent="0.25">
      <c r="A10" s="1276">
        <v>2009</v>
      </c>
      <c r="B10" s="1400">
        <v>6550</v>
      </c>
      <c r="C10" s="1400"/>
      <c r="D10" s="1394">
        <f t="shared" si="0"/>
        <v>2636</v>
      </c>
      <c r="E10" s="1394"/>
      <c r="F10" s="1394">
        <v>14.32</v>
      </c>
      <c r="G10" s="1394"/>
      <c r="H10" s="1394">
        <f t="shared" si="1"/>
        <v>0.83999999999999986</v>
      </c>
      <c r="I10" s="1394"/>
      <c r="J10" s="1400">
        <v>93777</v>
      </c>
      <c r="K10" s="1400"/>
      <c r="L10" s="1400">
        <f t="shared" si="2"/>
        <v>41004</v>
      </c>
      <c r="M10" s="1319"/>
    </row>
    <row r="11" spans="1:14" ht="15.75" x14ac:dyDescent="0.25">
      <c r="A11" s="1276">
        <v>2010</v>
      </c>
      <c r="B11" s="1400">
        <v>6325</v>
      </c>
      <c r="C11" s="1400"/>
      <c r="D11" s="1394">
        <f t="shared" si="0"/>
        <v>-225</v>
      </c>
      <c r="E11" s="1394"/>
      <c r="F11" s="1394">
        <v>19.170000000000002</v>
      </c>
      <c r="G11" s="1394"/>
      <c r="H11" s="1394">
        <f t="shared" si="1"/>
        <v>4.8500000000000014</v>
      </c>
      <c r="I11" s="1394"/>
      <c r="J11" s="1400">
        <v>121237</v>
      </c>
      <c r="K11" s="1400"/>
      <c r="L11" s="1400">
        <f t="shared" si="2"/>
        <v>27460</v>
      </c>
      <c r="M11" s="1319"/>
    </row>
    <row r="12" spans="1:14" ht="15.75" x14ac:dyDescent="0.25">
      <c r="A12" s="1276">
        <v>2011</v>
      </c>
      <c r="B12" s="1400">
        <v>5879</v>
      </c>
      <c r="C12" s="1400"/>
      <c r="D12" s="1394">
        <f t="shared" si="0"/>
        <v>-446</v>
      </c>
      <c r="E12" s="1394"/>
      <c r="F12" s="1394">
        <v>19.22</v>
      </c>
      <c r="G12" s="1394"/>
      <c r="H12" s="1394">
        <f t="shared" si="1"/>
        <v>4.9999999999997158E-2</v>
      </c>
      <c r="I12" s="1394"/>
      <c r="J12" s="1400">
        <v>113001</v>
      </c>
      <c r="K12" s="1400"/>
      <c r="L12" s="1400">
        <f t="shared" si="2"/>
        <v>-8236</v>
      </c>
      <c r="M12" s="1319"/>
    </row>
    <row r="13" spans="1:14" ht="15.75" x14ac:dyDescent="0.25">
      <c r="A13" s="1276">
        <v>2012</v>
      </c>
      <c r="B13" s="1400">
        <v>5777</v>
      </c>
      <c r="C13" s="1400"/>
      <c r="D13" s="1394">
        <f t="shared" si="0"/>
        <v>-102</v>
      </c>
      <c r="E13" s="1394"/>
      <c r="F13" s="1394">
        <v>19.510000000000002</v>
      </c>
      <c r="G13" s="1394"/>
      <c r="H13" s="1394">
        <f t="shared" si="1"/>
        <v>0.2900000000000027</v>
      </c>
      <c r="I13" s="1394"/>
      <c r="J13" s="1400">
        <v>112727</v>
      </c>
      <c r="K13" s="1400"/>
      <c r="L13" s="1400">
        <f t="shared" si="2"/>
        <v>-274</v>
      </c>
      <c r="M13" s="1319"/>
    </row>
    <row r="14" spans="1:14" s="1275" customFormat="1" ht="15.75" x14ac:dyDescent="0.25">
      <c r="A14" s="1277">
        <v>2013</v>
      </c>
      <c r="B14" s="1346">
        <v>6683</v>
      </c>
      <c r="C14" s="1346"/>
      <c r="D14" s="1396">
        <f t="shared" si="0"/>
        <v>906</v>
      </c>
      <c r="E14" s="1396"/>
      <c r="F14" s="1396">
        <v>21.5</v>
      </c>
      <c r="G14" s="1396"/>
      <c r="H14" s="1396">
        <f t="shared" si="1"/>
        <v>1.9899999999999984</v>
      </c>
      <c r="I14" s="1396"/>
      <c r="J14" s="1346">
        <v>143705</v>
      </c>
      <c r="K14" s="1346"/>
      <c r="L14" s="1346">
        <f t="shared" si="2"/>
        <v>30978</v>
      </c>
      <c r="M14" s="1406"/>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30.7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&amp;L241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topLeftCell="A4"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5.75" customHeight="1" x14ac:dyDescent="0.25">
      <c r="A1" s="1398" t="s">
        <v>1036</v>
      </c>
      <c r="B1" s="1399"/>
      <c r="C1" s="1407"/>
      <c r="D1" s="1259"/>
      <c r="E1" s="1259"/>
      <c r="F1" s="1258"/>
      <c r="G1" s="1258"/>
      <c r="H1" s="1259"/>
      <c r="I1" s="1259"/>
      <c r="J1" s="1258"/>
      <c r="K1" s="1258"/>
      <c r="L1" s="1259"/>
      <c r="M1" s="1260" t="s">
        <v>879</v>
      </c>
      <c r="N1" s="1275"/>
    </row>
    <row r="2" spans="1:14" ht="18" x14ac:dyDescent="0.25">
      <c r="A2" s="1398" t="s">
        <v>1039</v>
      </c>
      <c r="B2" s="1399"/>
      <c r="C2" s="1407"/>
      <c r="D2" s="1259"/>
      <c r="E2" s="1259"/>
      <c r="F2" s="1258"/>
      <c r="G2" s="1258"/>
      <c r="H2" s="1259"/>
      <c r="I2" s="1259"/>
      <c r="J2" s="1258"/>
      <c r="K2" s="1258"/>
      <c r="L2" s="1259"/>
      <c r="M2" s="1258"/>
      <c r="N2" s="1275"/>
    </row>
    <row r="3" spans="1:14" ht="18" x14ac:dyDescent="0.25">
      <c r="A3" s="1257" t="s">
        <v>276</v>
      </c>
      <c r="B3" s="1258"/>
      <c r="C3" s="1258"/>
      <c r="D3" s="1259"/>
      <c r="E3" s="1259"/>
      <c r="F3" s="1258"/>
      <c r="G3" s="1258"/>
      <c r="H3" s="1259"/>
      <c r="I3" s="1259"/>
      <c r="J3" s="1258"/>
      <c r="K3" s="1258"/>
      <c r="L3" s="1259"/>
      <c r="M3" s="1258"/>
      <c r="N3" s="1275"/>
    </row>
    <row r="4" spans="1:14" ht="15.75" x14ac:dyDescent="0.25">
      <c r="A4" s="1294"/>
      <c r="B4" s="1294"/>
      <c r="C4" s="1294"/>
      <c r="D4" s="1269"/>
      <c r="E4" s="1269"/>
      <c r="F4" s="1294"/>
      <c r="G4" s="1294"/>
      <c r="H4" s="1269"/>
      <c r="I4" s="1269"/>
      <c r="J4" s="1295"/>
      <c r="K4" s="1295"/>
      <c r="L4" s="1269"/>
      <c r="M4" s="1294"/>
      <c r="N4" s="1275"/>
    </row>
    <row r="5" spans="1:14" ht="20.100000000000001" customHeight="1" x14ac:dyDescent="0.25">
      <c r="A5" s="1537" t="s">
        <v>62</v>
      </c>
      <c r="B5" s="1537" t="s">
        <v>329</v>
      </c>
      <c r="C5" s="1537"/>
      <c r="D5" s="1537" t="s">
        <v>1042</v>
      </c>
      <c r="E5" s="1537"/>
      <c r="F5" s="1537" t="s">
        <v>322</v>
      </c>
      <c r="G5" s="1537"/>
      <c r="H5" s="1537" t="s">
        <v>1042</v>
      </c>
      <c r="I5" s="1537"/>
      <c r="J5" s="1537" t="s">
        <v>323</v>
      </c>
      <c r="K5" s="1537"/>
      <c r="L5" s="1537" t="s">
        <v>1042</v>
      </c>
      <c r="M5" s="1537"/>
    </row>
    <row r="6" spans="1:14" ht="20.100000000000001" customHeight="1" x14ac:dyDescent="0.25">
      <c r="A6" s="1539"/>
      <c r="B6" s="1539"/>
      <c r="C6" s="1539"/>
      <c r="D6" s="1539"/>
      <c r="E6" s="1539"/>
      <c r="F6" s="1539"/>
      <c r="G6" s="1539"/>
      <c r="H6" s="1539"/>
      <c r="I6" s="1539"/>
      <c r="J6" s="1539"/>
      <c r="K6" s="1539"/>
      <c r="L6" s="1539"/>
      <c r="M6" s="1539"/>
    </row>
    <row r="7" spans="1:14" ht="15.75" x14ac:dyDescent="0.25">
      <c r="A7" s="1276">
        <v>2006</v>
      </c>
      <c r="B7" s="1400">
        <v>797</v>
      </c>
      <c r="C7" s="1400"/>
      <c r="D7" s="1394" t="s">
        <v>293</v>
      </c>
      <c r="E7" s="1408"/>
      <c r="F7" s="1394">
        <v>19.05</v>
      </c>
      <c r="G7" s="1409"/>
      <c r="H7" s="1401" t="s">
        <v>293</v>
      </c>
      <c r="I7" s="1408"/>
      <c r="J7" s="1400">
        <v>15180</v>
      </c>
      <c r="K7" s="1410"/>
      <c r="L7" s="1394" t="s">
        <v>293</v>
      </c>
      <c r="M7" s="1319"/>
    </row>
    <row r="8" spans="1:14" ht="15.75" x14ac:dyDescent="0.25">
      <c r="A8" s="1276">
        <v>2007</v>
      </c>
      <c r="B8" s="1400">
        <v>850</v>
      </c>
      <c r="C8" s="1400"/>
      <c r="D8" s="1394">
        <f>B8-B7</f>
        <v>53</v>
      </c>
      <c r="E8" s="1411"/>
      <c r="F8" s="1394">
        <v>18.86</v>
      </c>
      <c r="G8" s="1409"/>
      <c r="H8" s="1394">
        <f>F8-F7</f>
        <v>-0.19000000000000128</v>
      </c>
      <c r="I8" s="1412"/>
      <c r="J8" s="1400">
        <v>16039</v>
      </c>
      <c r="K8" s="1410"/>
      <c r="L8" s="1394">
        <f>J8-J7</f>
        <v>859</v>
      </c>
      <c r="M8" s="1319"/>
    </row>
    <row r="9" spans="1:14" ht="15.75" x14ac:dyDescent="0.25">
      <c r="A9" s="1276">
        <v>2008</v>
      </c>
      <c r="B9" s="1400">
        <v>811</v>
      </c>
      <c r="C9" s="1400"/>
      <c r="D9" s="1394">
        <f t="shared" ref="D9:D14" si="0">B9-B8</f>
        <v>-39</v>
      </c>
      <c r="E9" s="1411"/>
      <c r="F9" s="1394">
        <v>18.37</v>
      </c>
      <c r="G9" s="1409"/>
      <c r="H9" s="1394">
        <f t="shared" ref="H9:H14" si="1">F9-F8</f>
        <v>-0.48999999999999844</v>
      </c>
      <c r="I9" s="1412"/>
      <c r="J9" s="1400">
        <v>14901</v>
      </c>
      <c r="K9" s="1410"/>
      <c r="L9" s="1672">
        <f t="shared" ref="L9:L14" si="2">J9-J8</f>
        <v>-1138</v>
      </c>
      <c r="M9" s="1319"/>
    </row>
    <row r="10" spans="1:14" ht="15.75" x14ac:dyDescent="0.25">
      <c r="A10" s="1276">
        <v>2009</v>
      </c>
      <c r="B10" s="1400">
        <v>1053</v>
      </c>
      <c r="C10" s="1400"/>
      <c r="D10" s="1394">
        <f t="shared" si="0"/>
        <v>242</v>
      </c>
      <c r="E10" s="1411"/>
      <c r="F10" s="1394">
        <v>17.63</v>
      </c>
      <c r="G10" s="1409"/>
      <c r="H10" s="1394">
        <f t="shared" si="1"/>
        <v>-0.74000000000000199</v>
      </c>
      <c r="I10" s="1412"/>
      <c r="J10" s="1400">
        <v>18572</v>
      </c>
      <c r="K10" s="1410"/>
      <c r="L10" s="1394">
        <f t="shared" si="2"/>
        <v>3671</v>
      </c>
      <c r="M10" s="1319"/>
    </row>
    <row r="11" spans="1:14" ht="15.75" x14ac:dyDescent="0.25">
      <c r="A11" s="1276">
        <v>2010</v>
      </c>
      <c r="B11" s="1400">
        <v>1026</v>
      </c>
      <c r="C11" s="1400"/>
      <c r="D11" s="1394">
        <f t="shared" si="0"/>
        <v>-27</v>
      </c>
      <c r="E11" s="1411"/>
      <c r="F11" s="1394">
        <v>18.239999999999998</v>
      </c>
      <c r="G11" s="1409"/>
      <c r="H11" s="1394">
        <f t="shared" si="1"/>
        <v>0.60999999999999943</v>
      </c>
      <c r="I11" s="1413"/>
      <c r="J11" s="1400">
        <v>18711</v>
      </c>
      <c r="K11" s="1410"/>
      <c r="L11" s="1394">
        <f t="shared" si="2"/>
        <v>139</v>
      </c>
      <c r="M11" s="1319"/>
    </row>
    <row r="12" spans="1:14" ht="15.75" x14ac:dyDescent="0.25">
      <c r="A12" s="1276">
        <v>2011</v>
      </c>
      <c r="B12" s="1400">
        <v>950</v>
      </c>
      <c r="C12" s="1400"/>
      <c r="D12" s="1394">
        <f t="shared" si="0"/>
        <v>-76</v>
      </c>
      <c r="E12" s="1411"/>
      <c r="F12" s="1394">
        <v>18.170000000000002</v>
      </c>
      <c r="G12" s="1409"/>
      <c r="H12" s="1394">
        <f t="shared" si="1"/>
        <v>-6.9999999999996732E-2</v>
      </c>
      <c r="I12" s="1412"/>
      <c r="J12" s="1400">
        <v>17258</v>
      </c>
      <c r="K12" s="1410"/>
      <c r="L12" s="1672">
        <f t="shared" si="2"/>
        <v>-1453</v>
      </c>
      <c r="M12" s="1319"/>
    </row>
    <row r="13" spans="1:14" ht="15.75" x14ac:dyDescent="0.25">
      <c r="A13" s="1276">
        <v>2012</v>
      </c>
      <c r="B13" s="1400">
        <v>931</v>
      </c>
      <c r="C13" s="1400"/>
      <c r="D13" s="1394">
        <f t="shared" si="0"/>
        <v>-19</v>
      </c>
      <c r="E13" s="1411"/>
      <c r="F13" s="1394">
        <v>20.23</v>
      </c>
      <c r="G13" s="1409"/>
      <c r="H13" s="1394">
        <f t="shared" si="1"/>
        <v>2.0599999999999987</v>
      </c>
      <c r="I13" s="1413"/>
      <c r="J13" s="1400">
        <v>18823</v>
      </c>
      <c r="K13" s="1410"/>
      <c r="L13" s="1672">
        <f t="shared" si="2"/>
        <v>1565</v>
      </c>
      <c r="M13" s="1319"/>
    </row>
    <row r="14" spans="1:14" s="1275" customFormat="1" ht="15.75" x14ac:dyDescent="0.25">
      <c r="A14" s="1276">
        <v>2013</v>
      </c>
      <c r="B14" s="1346">
        <v>1253</v>
      </c>
      <c r="C14" s="1346"/>
      <c r="D14" s="1396">
        <f t="shared" si="0"/>
        <v>322</v>
      </c>
      <c r="E14" s="1414"/>
      <c r="F14" s="1396">
        <v>23.38</v>
      </c>
      <c r="G14" s="1415"/>
      <c r="H14" s="1396">
        <f t="shared" si="1"/>
        <v>3.1499999999999986</v>
      </c>
      <c r="I14" s="1416"/>
      <c r="J14" s="1346">
        <v>29295</v>
      </c>
      <c r="K14" s="1417"/>
      <c r="L14" s="1673">
        <f t="shared" si="2"/>
        <v>10472</v>
      </c>
      <c r="M14" s="1406"/>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30.7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&amp;R242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5.75" customHeight="1" x14ac:dyDescent="0.25">
      <c r="A1" s="1398" t="s">
        <v>1036</v>
      </c>
      <c r="B1" s="1418"/>
      <c r="C1" s="1418"/>
      <c r="D1" s="1419"/>
      <c r="E1" s="1419"/>
      <c r="F1" s="1420"/>
      <c r="G1" s="1420"/>
      <c r="H1" s="1419"/>
      <c r="I1" s="1419"/>
      <c r="J1" s="1420"/>
      <c r="K1" s="1420"/>
      <c r="L1" s="1419"/>
      <c r="M1" s="1292" t="s">
        <v>880</v>
      </c>
      <c r="N1" s="1275"/>
    </row>
    <row r="2" spans="1:14" ht="18" x14ac:dyDescent="0.25">
      <c r="A2" s="1398" t="s">
        <v>1044</v>
      </c>
      <c r="B2" s="1418"/>
      <c r="C2" s="1418"/>
      <c r="D2" s="1419"/>
      <c r="E2" s="1419"/>
      <c r="F2" s="1420"/>
      <c r="G2" s="1420"/>
      <c r="H2" s="1419"/>
      <c r="I2" s="1419"/>
      <c r="J2" s="1420"/>
      <c r="K2" s="1420"/>
      <c r="L2" s="1419"/>
      <c r="M2" s="1420"/>
      <c r="N2" s="1275"/>
    </row>
    <row r="3" spans="1:14" ht="18" x14ac:dyDescent="0.25">
      <c r="A3" s="1257"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0.100000000000001" customHeight="1" x14ac:dyDescent="0.25">
      <c r="A5" s="1537" t="s">
        <v>62</v>
      </c>
      <c r="B5" s="1537" t="s">
        <v>329</v>
      </c>
      <c r="C5" s="1537"/>
      <c r="D5" s="1537" t="s">
        <v>1042</v>
      </c>
      <c r="E5" s="1537"/>
      <c r="F5" s="1537" t="s">
        <v>320</v>
      </c>
      <c r="G5" s="1537"/>
      <c r="H5" s="1537" t="s">
        <v>1042</v>
      </c>
      <c r="I5" s="1537"/>
      <c r="J5" s="1537" t="s">
        <v>323</v>
      </c>
      <c r="K5" s="1537"/>
      <c r="L5" s="1537" t="s">
        <v>1042</v>
      </c>
      <c r="M5" s="1537"/>
    </row>
    <row r="6" spans="1:14" ht="20.100000000000001" customHeight="1" x14ac:dyDescent="0.25">
      <c r="A6" s="1539"/>
      <c r="B6" s="1539"/>
      <c r="C6" s="1539"/>
      <c r="D6" s="1539"/>
      <c r="E6" s="1539"/>
      <c r="F6" s="1539"/>
      <c r="G6" s="1539"/>
      <c r="H6" s="1539"/>
      <c r="I6" s="1539"/>
      <c r="J6" s="1539"/>
      <c r="K6" s="1539"/>
      <c r="L6" s="1539"/>
      <c r="M6" s="1539"/>
    </row>
    <row r="7" spans="1:14" ht="20.100000000000001" customHeight="1" x14ac:dyDescent="0.25">
      <c r="A7" s="1276">
        <v>2006</v>
      </c>
      <c r="B7" s="1400">
        <v>792</v>
      </c>
      <c r="C7" s="1422"/>
      <c r="D7" s="1394" t="s">
        <v>293</v>
      </c>
      <c r="E7" s="1408"/>
      <c r="F7" s="1394">
        <v>19.690000000000001</v>
      </c>
      <c r="G7" s="1409"/>
      <c r="H7" s="1394" t="s">
        <v>293</v>
      </c>
      <c r="I7" s="1408"/>
      <c r="J7" s="1400">
        <v>15592</v>
      </c>
      <c r="K7" s="1410"/>
      <c r="L7" s="1400" t="s">
        <v>293</v>
      </c>
      <c r="M7" s="1319"/>
    </row>
    <row r="8" spans="1:14" ht="20.100000000000001" customHeight="1" x14ac:dyDescent="0.25">
      <c r="A8" s="1276">
        <v>2007</v>
      </c>
      <c r="B8" s="1400">
        <v>687</v>
      </c>
      <c r="C8" s="1422"/>
      <c r="D8" s="1394">
        <f>B8-B7</f>
        <v>-105</v>
      </c>
      <c r="E8" s="1411"/>
      <c r="F8" s="1394">
        <v>17.62</v>
      </c>
      <c r="G8" s="1409"/>
      <c r="H8" s="1394">
        <f>F8-F7</f>
        <v>-2.0700000000000003</v>
      </c>
      <c r="I8" s="1412"/>
      <c r="J8" s="1400">
        <v>12116</v>
      </c>
      <c r="K8" s="1410"/>
      <c r="L8" s="1400">
        <f>J8-J7</f>
        <v>-3476</v>
      </c>
      <c r="M8" s="1319"/>
    </row>
    <row r="9" spans="1:14" ht="20.100000000000001" customHeight="1" x14ac:dyDescent="0.25">
      <c r="A9" s="1276">
        <v>2008</v>
      </c>
      <c r="B9" s="1400">
        <v>790</v>
      </c>
      <c r="C9" s="1422"/>
      <c r="D9" s="1394">
        <f t="shared" ref="D9:D14" si="0">B9-B8</f>
        <v>103</v>
      </c>
      <c r="E9" s="1411"/>
      <c r="F9" s="1394">
        <v>17.87</v>
      </c>
      <c r="G9" s="1409"/>
      <c r="H9" s="1394">
        <f t="shared" ref="H9:H14" si="1">F9-F8</f>
        <v>0.25</v>
      </c>
      <c r="I9" s="1413"/>
      <c r="J9" s="1400">
        <v>14116</v>
      </c>
      <c r="K9" s="1410"/>
      <c r="L9" s="1400">
        <f t="shared" ref="L9:L14" si="2">J9-J8</f>
        <v>2000</v>
      </c>
      <c r="M9" s="1319"/>
    </row>
    <row r="10" spans="1:14" ht="20.100000000000001" customHeight="1" x14ac:dyDescent="0.25">
      <c r="A10" s="1276">
        <v>2009</v>
      </c>
      <c r="B10" s="1400">
        <v>1028</v>
      </c>
      <c r="C10" s="1422"/>
      <c r="D10" s="1394">
        <f t="shared" si="0"/>
        <v>238</v>
      </c>
      <c r="E10" s="1411"/>
      <c r="F10" s="1394">
        <v>17.670000000000002</v>
      </c>
      <c r="G10" s="1409"/>
      <c r="H10" s="1394">
        <f t="shared" si="1"/>
        <v>-0.19999999999999929</v>
      </c>
      <c r="I10" s="1412"/>
      <c r="J10" s="1400">
        <v>18157</v>
      </c>
      <c r="K10" s="1410"/>
      <c r="L10" s="1400">
        <f t="shared" si="2"/>
        <v>4041</v>
      </c>
      <c r="M10" s="1319"/>
    </row>
    <row r="11" spans="1:14" ht="20.100000000000001" customHeight="1" x14ac:dyDescent="0.25">
      <c r="A11" s="1276">
        <v>2010</v>
      </c>
      <c r="B11" s="1400">
        <v>970</v>
      </c>
      <c r="C11" s="1422"/>
      <c r="D11" s="1394">
        <f t="shared" si="0"/>
        <v>-58</v>
      </c>
      <c r="E11" s="1411"/>
      <c r="F11" s="1394">
        <v>17.73</v>
      </c>
      <c r="G11" s="1409"/>
      <c r="H11" s="1394">
        <f t="shared" si="1"/>
        <v>5.9999999999998721E-2</v>
      </c>
      <c r="I11" s="1413"/>
      <c r="J11" s="1400">
        <v>17192</v>
      </c>
      <c r="K11" s="1410"/>
      <c r="L11" s="1400">
        <f t="shared" si="2"/>
        <v>-965</v>
      </c>
      <c r="M11" s="1319"/>
    </row>
    <row r="12" spans="1:14" ht="20.100000000000001" customHeight="1" x14ac:dyDescent="0.25">
      <c r="A12" s="1276">
        <v>2011</v>
      </c>
      <c r="B12" s="1400">
        <v>914</v>
      </c>
      <c r="C12" s="1422"/>
      <c r="D12" s="1394">
        <f t="shared" si="0"/>
        <v>-56</v>
      </c>
      <c r="E12" s="1411"/>
      <c r="F12" s="1394">
        <v>17.78</v>
      </c>
      <c r="G12" s="1409"/>
      <c r="H12" s="1394">
        <f t="shared" si="1"/>
        <v>5.0000000000000711E-2</v>
      </c>
      <c r="I12" s="1413"/>
      <c r="J12" s="1400">
        <v>16262</v>
      </c>
      <c r="K12" s="1410"/>
      <c r="L12" s="1400">
        <f t="shared" si="2"/>
        <v>-930</v>
      </c>
      <c r="M12" s="1319"/>
    </row>
    <row r="13" spans="1:14" ht="20.100000000000001" customHeight="1" x14ac:dyDescent="0.25">
      <c r="A13" s="1276">
        <v>2012</v>
      </c>
      <c r="B13" s="1400">
        <v>911</v>
      </c>
      <c r="C13" s="1422"/>
      <c r="D13" s="1394">
        <f t="shared" si="0"/>
        <v>-3</v>
      </c>
      <c r="E13" s="1411"/>
      <c r="F13" s="1394">
        <v>19.149999999999999</v>
      </c>
      <c r="G13" s="1409"/>
      <c r="H13" s="1394">
        <f t="shared" si="1"/>
        <v>1.3699999999999974</v>
      </c>
      <c r="I13" s="1413"/>
      <c r="J13" s="1400">
        <v>17440</v>
      </c>
      <c r="K13" s="1410"/>
      <c r="L13" s="1400">
        <f t="shared" si="2"/>
        <v>1178</v>
      </c>
      <c r="M13" s="1319"/>
    </row>
    <row r="14" spans="1:14" s="1275" customFormat="1" ht="20.100000000000001" customHeight="1" x14ac:dyDescent="0.25">
      <c r="A14" s="1277">
        <v>2013</v>
      </c>
      <c r="B14" s="1346">
        <v>1145</v>
      </c>
      <c r="C14" s="1423"/>
      <c r="D14" s="1396">
        <f t="shared" si="0"/>
        <v>234</v>
      </c>
      <c r="E14" s="1414"/>
      <c r="F14" s="1396">
        <v>22.16</v>
      </c>
      <c r="G14" s="1415"/>
      <c r="H14" s="1396">
        <f t="shared" si="1"/>
        <v>3.0100000000000016</v>
      </c>
      <c r="I14" s="1416"/>
      <c r="J14" s="1346">
        <v>25374</v>
      </c>
      <c r="K14" s="1417"/>
      <c r="L14" s="1346">
        <f t="shared" si="2"/>
        <v>7934</v>
      </c>
      <c r="M14" s="1406"/>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30.7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&amp;L243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9"/>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5.75" customHeight="1" x14ac:dyDescent="0.25">
      <c r="A1" s="1398" t="s">
        <v>1036</v>
      </c>
      <c r="B1" s="1399"/>
      <c r="C1" s="1399"/>
      <c r="D1" s="1259"/>
      <c r="E1" s="1259"/>
      <c r="F1" s="1258"/>
      <c r="G1" s="1258"/>
      <c r="H1" s="1259"/>
      <c r="I1" s="1259"/>
      <c r="J1" s="1258"/>
      <c r="K1" s="1258"/>
      <c r="L1" s="1259"/>
      <c r="M1" s="1260" t="s">
        <v>881</v>
      </c>
      <c r="N1" s="1275"/>
    </row>
    <row r="2" spans="1:14" ht="18" x14ac:dyDescent="0.25">
      <c r="A2" s="1398" t="s">
        <v>1045</v>
      </c>
      <c r="B2" s="1399"/>
      <c r="C2" s="1399"/>
      <c r="D2" s="1259"/>
      <c r="E2" s="1259"/>
      <c r="F2" s="1258"/>
      <c r="G2" s="1258"/>
      <c r="H2" s="1259"/>
      <c r="I2" s="1259"/>
      <c r="J2" s="1258"/>
      <c r="K2" s="1258"/>
      <c r="L2" s="1259"/>
      <c r="M2" s="1258"/>
      <c r="N2" s="1275"/>
    </row>
    <row r="3" spans="1:14" ht="18" x14ac:dyDescent="0.25">
      <c r="A3" s="1257" t="s">
        <v>276</v>
      </c>
      <c r="B3" s="1258"/>
      <c r="C3" s="1258"/>
      <c r="D3" s="1259"/>
      <c r="E3" s="1259"/>
      <c r="F3" s="1258"/>
      <c r="G3" s="1258"/>
      <c r="H3" s="1259"/>
      <c r="I3" s="1259"/>
      <c r="J3" s="1258"/>
      <c r="K3" s="1258"/>
      <c r="L3" s="1259"/>
      <c r="M3" s="1258"/>
      <c r="N3" s="1275"/>
    </row>
    <row r="4" spans="1:14" ht="18" x14ac:dyDescent="0.25">
      <c r="A4" s="1329"/>
      <c r="B4" s="1329"/>
      <c r="C4" s="1329"/>
      <c r="D4" s="1259"/>
      <c r="E4" s="1259"/>
      <c r="F4" s="1329"/>
      <c r="G4" s="1329"/>
      <c r="H4" s="1259"/>
      <c r="I4" s="1259"/>
      <c r="J4" s="1330"/>
      <c r="K4" s="1330"/>
      <c r="L4" s="1259"/>
      <c r="M4" s="1329"/>
      <c r="N4" s="1275"/>
    </row>
    <row r="5" spans="1:14" ht="15" customHeight="1" x14ac:dyDescent="0.25">
      <c r="A5" s="1537" t="s">
        <v>62</v>
      </c>
      <c r="B5" s="1537" t="s">
        <v>329</v>
      </c>
      <c r="C5" s="1537"/>
      <c r="D5" s="1537" t="s">
        <v>1042</v>
      </c>
      <c r="E5" s="1537"/>
      <c r="F5" s="1537" t="s">
        <v>320</v>
      </c>
      <c r="G5" s="1537"/>
      <c r="H5" s="1537" t="s">
        <v>1042</v>
      </c>
      <c r="I5" s="1233"/>
      <c r="J5" s="1537" t="s">
        <v>324</v>
      </c>
      <c r="K5" s="1537"/>
      <c r="L5" s="1537" t="s">
        <v>1042</v>
      </c>
      <c r="M5" s="1537"/>
    </row>
    <row r="6" spans="1:14" ht="15" customHeight="1" x14ac:dyDescent="0.25">
      <c r="A6" s="1539"/>
      <c r="B6" s="1539"/>
      <c r="C6" s="1539"/>
      <c r="D6" s="1539"/>
      <c r="E6" s="1539"/>
      <c r="F6" s="1539"/>
      <c r="G6" s="1539"/>
      <c r="H6" s="1539"/>
      <c r="I6" s="1424"/>
      <c r="J6" s="1539"/>
      <c r="K6" s="1539"/>
      <c r="L6" s="1539"/>
      <c r="M6" s="1539"/>
    </row>
    <row r="7" spans="1:14" ht="15.75" x14ac:dyDescent="0.25">
      <c r="A7" s="1272">
        <v>2006</v>
      </c>
      <c r="B7" s="1400">
        <v>60773</v>
      </c>
      <c r="C7" s="1400"/>
      <c r="D7" s="1508" t="s">
        <v>293</v>
      </c>
      <c r="E7" s="1401"/>
      <c r="F7" s="1394">
        <v>13.09</v>
      </c>
      <c r="G7" s="1394"/>
      <c r="H7" s="1394" t="s">
        <v>293</v>
      </c>
      <c r="I7" s="1394"/>
      <c r="J7" s="1400">
        <v>795445</v>
      </c>
      <c r="K7" s="1400"/>
      <c r="L7" s="1400" t="s">
        <v>293</v>
      </c>
      <c r="M7" s="1402"/>
    </row>
    <row r="8" spans="1:14" ht="15.75" x14ac:dyDescent="0.25">
      <c r="A8" s="1276">
        <v>2007</v>
      </c>
      <c r="B8" s="1400">
        <v>59510</v>
      </c>
      <c r="C8" s="1400"/>
      <c r="D8" s="1508">
        <f>B8-B7</f>
        <v>-1263</v>
      </c>
      <c r="E8" s="1394"/>
      <c r="F8" s="1394">
        <v>13.56</v>
      </c>
      <c r="G8" s="1394"/>
      <c r="H8" s="1394">
        <f>F8-F7</f>
        <v>0.47000000000000064</v>
      </c>
      <c r="I8" s="1394"/>
      <c r="J8" s="1400">
        <v>806686</v>
      </c>
      <c r="K8" s="1400"/>
      <c r="L8" s="1400">
        <f>J8-J7</f>
        <v>11241</v>
      </c>
      <c r="M8" s="1402"/>
    </row>
    <row r="9" spans="1:14" ht="15.75" x14ac:dyDescent="0.25">
      <c r="A9" s="1276">
        <v>2008</v>
      </c>
      <c r="B9" s="1400">
        <v>62105</v>
      </c>
      <c r="C9" s="1400"/>
      <c r="D9" s="1508">
        <f t="shared" ref="D9:D14" si="0">B9-B8</f>
        <v>2595</v>
      </c>
      <c r="E9" s="1394"/>
      <c r="F9" s="1394">
        <v>13.6</v>
      </c>
      <c r="G9" s="1394"/>
      <c r="H9" s="1394">
        <f t="shared" ref="H9:H14" si="1">F9-F8</f>
        <v>3.9999999999999147E-2</v>
      </c>
      <c r="I9" s="1394"/>
      <c r="J9" s="1400">
        <v>844334</v>
      </c>
      <c r="K9" s="1400"/>
      <c r="L9" s="1400">
        <f t="shared" ref="L9:L14" si="2">J9-J8</f>
        <v>37648</v>
      </c>
      <c r="M9" s="1402"/>
    </row>
    <row r="10" spans="1:14" ht="15.75" x14ac:dyDescent="0.25">
      <c r="A10" s="1276">
        <v>2009</v>
      </c>
      <c r="B10" s="1400">
        <v>61500</v>
      </c>
      <c r="C10" s="1400"/>
      <c r="D10" s="1508">
        <f t="shared" si="0"/>
        <v>-605</v>
      </c>
      <c r="E10" s="1394"/>
      <c r="F10" s="1394">
        <v>14</v>
      </c>
      <c r="G10" s="1394"/>
      <c r="H10" s="1394">
        <f t="shared" si="1"/>
        <v>0.40000000000000036</v>
      </c>
      <c r="I10" s="1394"/>
      <c r="J10" s="1400">
        <v>860843</v>
      </c>
      <c r="K10" s="1400"/>
      <c r="L10" s="1400">
        <f t="shared" si="2"/>
        <v>16509</v>
      </c>
      <c r="M10" s="1402"/>
    </row>
    <row r="11" spans="1:14" ht="15.75" x14ac:dyDescent="0.25">
      <c r="A11" s="1276">
        <v>2010</v>
      </c>
      <c r="B11" s="1400">
        <v>63647</v>
      </c>
      <c r="C11" s="1400"/>
      <c r="D11" s="1508">
        <f t="shared" si="0"/>
        <v>2147</v>
      </c>
      <c r="E11" s="1394"/>
      <c r="F11" s="1394">
        <v>14.01</v>
      </c>
      <c r="G11" s="1394"/>
      <c r="H11" s="1394">
        <f t="shared" si="1"/>
        <v>9.9999999999997868E-3</v>
      </c>
      <c r="I11" s="1394"/>
      <c r="J11" s="1400">
        <v>891351</v>
      </c>
      <c r="K11" s="1400"/>
      <c r="L11" s="1400">
        <f t="shared" si="2"/>
        <v>30508</v>
      </c>
      <c r="M11" s="1402"/>
    </row>
    <row r="12" spans="1:14" ht="15.75" x14ac:dyDescent="0.25">
      <c r="A12" s="1276">
        <v>2011</v>
      </c>
      <c r="B12" s="1400">
        <v>62349</v>
      </c>
      <c r="C12" s="1400"/>
      <c r="D12" s="1508">
        <f t="shared" si="0"/>
        <v>-1298</v>
      </c>
      <c r="E12" s="1394"/>
      <c r="F12" s="1394">
        <v>13.64</v>
      </c>
      <c r="G12" s="1394"/>
      <c r="H12" s="1394">
        <f t="shared" si="1"/>
        <v>-0.36999999999999922</v>
      </c>
      <c r="I12" s="1394"/>
      <c r="J12" s="1400">
        <v>850167</v>
      </c>
      <c r="K12" s="1400"/>
      <c r="L12" s="1400">
        <f t="shared" si="2"/>
        <v>-41184</v>
      </c>
      <c r="M12" s="1402"/>
    </row>
    <row r="13" spans="1:14" ht="15.75" x14ac:dyDescent="0.25">
      <c r="A13" s="1276">
        <v>2012</v>
      </c>
      <c r="B13" s="1400">
        <v>61681</v>
      </c>
      <c r="C13" s="1400"/>
      <c r="D13" s="1508">
        <f t="shared" si="0"/>
        <v>-668</v>
      </c>
      <c r="E13" s="1394"/>
      <c r="F13" s="1394">
        <v>15.25</v>
      </c>
      <c r="G13" s="1394"/>
      <c r="H13" s="1394">
        <f t="shared" si="1"/>
        <v>1.6099999999999994</v>
      </c>
      <c r="I13" s="1394"/>
      <c r="J13" s="1400">
        <v>940702</v>
      </c>
      <c r="K13" s="1400"/>
      <c r="L13" s="1400">
        <f t="shared" si="2"/>
        <v>90535</v>
      </c>
      <c r="M13" s="1402"/>
    </row>
    <row r="14" spans="1:14" s="1275" customFormat="1" ht="15.75" x14ac:dyDescent="0.25">
      <c r="A14" s="1277">
        <v>2013</v>
      </c>
      <c r="B14" s="1353">
        <v>68361</v>
      </c>
      <c r="C14" s="1346"/>
      <c r="D14" s="1509">
        <f t="shared" si="0"/>
        <v>6680</v>
      </c>
      <c r="E14" s="1396"/>
      <c r="F14" s="1396">
        <v>17.41</v>
      </c>
      <c r="G14" s="1396"/>
      <c r="H14" s="1396">
        <f t="shared" si="1"/>
        <v>2.16</v>
      </c>
      <c r="I14" s="1396"/>
      <c r="J14" s="1346">
        <v>1190329</v>
      </c>
      <c r="K14" s="1346"/>
      <c r="L14" s="1346">
        <f t="shared" si="2"/>
        <v>249627</v>
      </c>
      <c r="M14" s="1404"/>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20.25" customHeight="1" x14ac:dyDescent="0.25">
      <c r="A17" s="1544" t="s">
        <v>325</v>
      </c>
      <c r="B17" s="1544"/>
      <c r="C17" s="1544"/>
      <c r="D17" s="1544"/>
      <c r="E17" s="1544"/>
      <c r="F17" s="1544"/>
      <c r="G17" s="1544"/>
      <c r="H17" s="1544"/>
      <c r="I17" s="1544"/>
      <c r="J17" s="1544"/>
      <c r="K17" s="1544"/>
      <c r="L17" s="1544"/>
      <c r="M17" s="1544"/>
      <c r="N17" s="1405"/>
    </row>
    <row r="18" spans="1:14" ht="30.75" customHeight="1" x14ac:dyDescent="0.25">
      <c r="A18" s="1544" t="s">
        <v>288</v>
      </c>
      <c r="B18" s="1544"/>
      <c r="C18" s="1544"/>
      <c r="D18" s="1544"/>
      <c r="E18" s="1544"/>
      <c r="F18" s="1544"/>
      <c r="G18" s="1544"/>
      <c r="H18" s="1544"/>
      <c r="I18" s="1544"/>
      <c r="J18" s="1544"/>
      <c r="K18" s="1544"/>
      <c r="L18" s="1544"/>
      <c r="M18" s="1544"/>
      <c r="N18" s="1275"/>
    </row>
    <row r="19" spans="1:14" x14ac:dyDescent="0.25">
      <c r="A19" s="1275"/>
      <c r="B19" s="1275"/>
      <c r="C19" s="1275"/>
      <c r="D19" s="1291"/>
      <c r="E19" s="1291"/>
      <c r="F19" s="1290"/>
      <c r="G19" s="1290"/>
      <c r="H19" s="1291"/>
      <c r="I19" s="1291"/>
      <c r="J19" s="1275"/>
      <c r="K19" s="1275"/>
      <c r="L19" s="1291"/>
      <c r="M19" s="1275"/>
      <c r="N19" s="1275"/>
    </row>
  </sheetData>
  <mergeCells count="9">
    <mergeCell ref="L5:M6"/>
    <mergeCell ref="A17:M17"/>
    <mergeCell ref="A18:M18"/>
    <mergeCell ref="A5:A6"/>
    <mergeCell ref="B5:C6"/>
    <mergeCell ref="D5:E6"/>
    <mergeCell ref="F5:G6"/>
    <mergeCell ref="H5:H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&amp;R244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8"/>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4.1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18" ht="15.75" customHeight="1" x14ac:dyDescent="0.25">
      <c r="A1" s="1398" t="s">
        <v>1036</v>
      </c>
      <c r="B1" s="1418"/>
      <c r="C1" s="1418"/>
      <c r="D1" s="1419"/>
      <c r="E1" s="1419"/>
      <c r="F1" s="1420"/>
      <c r="G1" s="1420"/>
      <c r="H1" s="1419"/>
      <c r="I1" s="1419"/>
      <c r="J1" s="1420"/>
      <c r="K1" s="1420"/>
      <c r="L1" s="1419"/>
      <c r="M1" s="1419"/>
      <c r="N1" s="1420"/>
      <c r="O1" s="1420"/>
      <c r="P1" s="1398"/>
      <c r="Q1" s="1292" t="s">
        <v>882</v>
      </c>
      <c r="R1" s="1275"/>
    </row>
    <row r="2" spans="1:18" ht="18" x14ac:dyDescent="0.25">
      <c r="A2" s="1398" t="s">
        <v>1047</v>
      </c>
      <c r="B2" s="1418"/>
      <c r="C2" s="1418"/>
      <c r="D2" s="1419"/>
      <c r="E2" s="1419"/>
      <c r="F2" s="1420"/>
      <c r="G2" s="1420"/>
      <c r="H2" s="1419"/>
      <c r="I2" s="1419"/>
      <c r="J2" s="1420"/>
      <c r="K2" s="1420"/>
      <c r="L2" s="1419"/>
      <c r="M2" s="1419"/>
      <c r="N2" s="1420"/>
      <c r="O2" s="1420"/>
      <c r="P2" s="1419"/>
      <c r="Q2" s="1420"/>
      <c r="R2" s="1275"/>
    </row>
    <row r="3" spans="1:18" ht="18" x14ac:dyDescent="0.25">
      <c r="A3" s="1257" t="s">
        <v>276</v>
      </c>
      <c r="B3" s="1420"/>
      <c r="C3" s="1420"/>
      <c r="D3" s="1421"/>
      <c r="E3" s="1421"/>
      <c r="F3" s="1420"/>
      <c r="G3" s="1420"/>
      <c r="H3" s="1421"/>
      <c r="I3" s="1421"/>
      <c r="J3" s="1420"/>
      <c r="K3" s="1420"/>
      <c r="L3" s="1421"/>
      <c r="M3" s="1421"/>
      <c r="N3" s="1420"/>
      <c r="O3" s="1420"/>
      <c r="P3" s="1421"/>
      <c r="Q3" s="1420"/>
      <c r="R3" s="1275"/>
    </row>
    <row r="4" spans="1:18" ht="15.75" x14ac:dyDescent="0.25">
      <c r="A4" s="1354"/>
      <c r="B4" s="1354"/>
      <c r="C4" s="1354"/>
      <c r="D4" s="1356"/>
      <c r="E4" s="1356"/>
      <c r="F4" s="1354"/>
      <c r="G4" s="1354"/>
      <c r="H4" s="1356"/>
      <c r="I4" s="1356"/>
      <c r="J4" s="1355"/>
      <c r="K4" s="1355"/>
      <c r="L4" s="1356"/>
      <c r="M4" s="1356"/>
      <c r="N4" s="1355"/>
      <c r="O4" s="1355"/>
      <c r="P4" s="1356"/>
      <c r="Q4" s="1354"/>
      <c r="R4" s="1275"/>
    </row>
    <row r="5" spans="1:18" ht="30" customHeight="1" x14ac:dyDescent="0.25">
      <c r="A5" s="1537" t="s">
        <v>62</v>
      </c>
      <c r="B5" s="1537" t="s">
        <v>329</v>
      </c>
      <c r="C5" s="1537"/>
      <c r="D5" s="1537" t="s">
        <v>1042</v>
      </c>
      <c r="E5" s="1537"/>
      <c r="F5" s="1537" t="s">
        <v>322</v>
      </c>
      <c r="G5" s="1537"/>
      <c r="H5" s="1537" t="s">
        <v>1042</v>
      </c>
      <c r="I5" s="1537"/>
      <c r="J5" s="1537" t="s">
        <v>324</v>
      </c>
      <c r="K5" s="1537"/>
      <c r="L5" s="1537" t="s">
        <v>1042</v>
      </c>
      <c r="M5" s="1537"/>
      <c r="N5" s="1537" t="s">
        <v>1062</v>
      </c>
      <c r="O5" s="1537"/>
      <c r="P5" s="1537" t="s">
        <v>1042</v>
      </c>
      <c r="Q5" s="1537"/>
    </row>
    <row r="6" spans="1:18" ht="30" customHeight="1" x14ac:dyDescent="0.25">
      <c r="A6" s="1539"/>
      <c r="B6" s="1539"/>
      <c r="C6" s="1539"/>
      <c r="D6" s="1539"/>
      <c r="E6" s="1539"/>
      <c r="F6" s="1539"/>
      <c r="G6" s="1539"/>
      <c r="H6" s="1539"/>
      <c r="I6" s="1539"/>
      <c r="J6" s="1539"/>
      <c r="K6" s="1539"/>
      <c r="L6" s="1539"/>
      <c r="M6" s="1539"/>
      <c r="N6" s="1539"/>
      <c r="O6" s="1539"/>
      <c r="P6" s="1539"/>
      <c r="Q6" s="1539"/>
    </row>
    <row r="7" spans="1:18" ht="15.75" x14ac:dyDescent="0.25">
      <c r="A7" s="1276">
        <v>2006</v>
      </c>
      <c r="B7" s="1400">
        <v>4984</v>
      </c>
      <c r="C7" s="1400"/>
      <c r="D7" s="1400" t="s">
        <v>293</v>
      </c>
      <c r="E7" s="1400"/>
      <c r="F7" s="1394">
        <v>29.4</v>
      </c>
      <c r="G7" s="1394"/>
      <c r="H7" s="1394" t="s">
        <v>293</v>
      </c>
      <c r="I7" s="1394"/>
      <c r="J7" s="1400">
        <v>146499</v>
      </c>
      <c r="K7" s="1400"/>
      <c r="L7" s="1400" t="s">
        <v>293</v>
      </c>
      <c r="M7" s="1400"/>
      <c r="N7" s="1400">
        <v>24494</v>
      </c>
      <c r="O7" s="1400"/>
      <c r="P7" s="1400" t="s">
        <v>293</v>
      </c>
      <c r="Q7" s="1319"/>
    </row>
    <row r="8" spans="1:18" ht="15.75" x14ac:dyDescent="0.25">
      <c r="A8" s="1276">
        <v>2007</v>
      </c>
      <c r="B8" s="1400">
        <v>5256</v>
      </c>
      <c r="C8" s="1400"/>
      <c r="D8" s="1400">
        <f>B8-B7</f>
        <v>272</v>
      </c>
      <c r="E8" s="1400"/>
      <c r="F8" s="1394">
        <v>31.47</v>
      </c>
      <c r="G8" s="1394"/>
      <c r="H8" s="1394">
        <f>F8-F7</f>
        <v>2.0700000000000003</v>
      </c>
      <c r="I8" s="1394"/>
      <c r="J8" s="1400">
        <v>165432</v>
      </c>
      <c r="K8" s="1400"/>
      <c r="L8" s="1400">
        <f>J8-J7</f>
        <v>18933</v>
      </c>
      <c r="M8" s="1400"/>
      <c r="N8" s="1400">
        <v>26043</v>
      </c>
      <c r="O8" s="1400"/>
      <c r="P8" s="1400">
        <f>N8-N7</f>
        <v>1549</v>
      </c>
      <c r="Q8" s="1319"/>
    </row>
    <row r="9" spans="1:18" ht="15.75" x14ac:dyDescent="0.25">
      <c r="A9" s="1276">
        <v>2008</v>
      </c>
      <c r="B9" s="1400">
        <v>5083</v>
      </c>
      <c r="C9" s="1400"/>
      <c r="D9" s="1400">
        <f t="shared" ref="D9:D14" si="0">B9-B8</f>
        <v>-173</v>
      </c>
      <c r="E9" s="1400"/>
      <c r="F9" s="1394">
        <v>31.25</v>
      </c>
      <c r="G9" s="1394"/>
      <c r="H9" s="1394">
        <f t="shared" ref="H9:H14" si="1">F9-F8</f>
        <v>-0.21999999999999886</v>
      </c>
      <c r="I9" s="1394"/>
      <c r="J9" s="1400">
        <v>158834</v>
      </c>
      <c r="K9" s="1400"/>
      <c r="L9" s="1400">
        <f t="shared" ref="L9:L14" si="2">J9-J8</f>
        <v>-6598</v>
      </c>
      <c r="M9" s="1400"/>
      <c r="N9" s="1400">
        <v>25223</v>
      </c>
      <c r="O9" s="1400"/>
      <c r="P9" s="1400">
        <f t="shared" ref="P9:P14" si="3">N9-N8</f>
        <v>-820</v>
      </c>
      <c r="Q9" s="1319"/>
    </row>
    <row r="10" spans="1:18" ht="15.75" x14ac:dyDescent="0.25">
      <c r="A10" s="1276">
        <v>2009</v>
      </c>
      <c r="B10" s="1400">
        <v>5867</v>
      </c>
      <c r="C10" s="1400"/>
      <c r="D10" s="1400">
        <f t="shared" si="0"/>
        <v>784</v>
      </c>
      <c r="E10" s="1400"/>
      <c r="F10" s="1394">
        <v>33.99</v>
      </c>
      <c r="G10" s="1394"/>
      <c r="H10" s="1394">
        <f t="shared" si="1"/>
        <v>2.740000000000002</v>
      </c>
      <c r="I10" s="1394"/>
      <c r="J10" s="1400">
        <v>199434</v>
      </c>
      <c r="K10" s="1400"/>
      <c r="L10" s="1400">
        <f t="shared" si="2"/>
        <v>40600</v>
      </c>
      <c r="M10" s="1400"/>
      <c r="N10" s="1400">
        <v>28966</v>
      </c>
      <c r="O10" s="1400"/>
      <c r="P10" s="1400">
        <f t="shared" si="3"/>
        <v>3743</v>
      </c>
      <c r="Q10" s="1319"/>
    </row>
    <row r="11" spans="1:18" ht="15.75" x14ac:dyDescent="0.25">
      <c r="A11" s="1276">
        <v>2010</v>
      </c>
      <c r="B11" s="1400">
        <v>5991</v>
      </c>
      <c r="C11" s="1400"/>
      <c r="D11" s="1400">
        <f t="shared" si="0"/>
        <v>124</v>
      </c>
      <c r="E11" s="1400"/>
      <c r="F11" s="1394">
        <v>32.06</v>
      </c>
      <c r="G11" s="1394"/>
      <c r="H11" s="1394">
        <f t="shared" si="1"/>
        <v>-1.9299999999999997</v>
      </c>
      <c r="I11" s="1394"/>
      <c r="J11" s="1400">
        <v>192055</v>
      </c>
      <c r="K11" s="1400"/>
      <c r="L11" s="1400">
        <f t="shared" si="2"/>
        <v>-7379</v>
      </c>
      <c r="M11" s="1400"/>
      <c r="N11" s="1400">
        <v>29473</v>
      </c>
      <c r="O11" s="1400"/>
      <c r="P11" s="1400">
        <f t="shared" si="3"/>
        <v>507</v>
      </c>
      <c r="Q11" s="1319"/>
    </row>
    <row r="12" spans="1:18" ht="15.75" x14ac:dyDescent="0.25">
      <c r="A12" s="1276">
        <v>2011</v>
      </c>
      <c r="B12" s="1400">
        <v>5665</v>
      </c>
      <c r="C12" s="1400"/>
      <c r="D12" s="1400">
        <f t="shared" si="0"/>
        <v>-326</v>
      </c>
      <c r="E12" s="1400"/>
      <c r="F12" s="1394">
        <v>32.14</v>
      </c>
      <c r="G12" s="1394"/>
      <c r="H12" s="1394">
        <f t="shared" si="1"/>
        <v>7.9999999999998295E-2</v>
      </c>
      <c r="I12" s="1394"/>
      <c r="J12" s="1400">
        <v>182077</v>
      </c>
      <c r="K12" s="1400"/>
      <c r="L12" s="1400">
        <f t="shared" si="2"/>
        <v>-9978</v>
      </c>
      <c r="M12" s="1400"/>
      <c r="N12" s="1400">
        <v>27927</v>
      </c>
      <c r="O12" s="1400"/>
      <c r="P12" s="1400">
        <f t="shared" si="3"/>
        <v>-1546</v>
      </c>
      <c r="Q12" s="1319"/>
    </row>
    <row r="13" spans="1:18" ht="15.75" x14ac:dyDescent="0.25">
      <c r="A13" s="1276">
        <v>2012</v>
      </c>
      <c r="B13" s="1400">
        <v>5764</v>
      </c>
      <c r="C13" s="1400"/>
      <c r="D13" s="1400">
        <f t="shared" si="0"/>
        <v>99</v>
      </c>
      <c r="E13" s="1400"/>
      <c r="F13" s="1394">
        <v>33.75</v>
      </c>
      <c r="G13" s="1394"/>
      <c r="H13" s="1394">
        <f t="shared" si="1"/>
        <v>1.6099999999999994</v>
      </c>
      <c r="I13" s="1394"/>
      <c r="J13" s="1400">
        <v>194555</v>
      </c>
      <c r="K13" s="1400"/>
      <c r="L13" s="1400">
        <f t="shared" si="2"/>
        <v>12478</v>
      </c>
      <c r="M13" s="1400"/>
      <c r="N13" s="1400">
        <v>28649</v>
      </c>
      <c r="O13" s="1400"/>
      <c r="P13" s="1400">
        <f t="shared" si="3"/>
        <v>722</v>
      </c>
      <c r="Q13" s="1284"/>
    </row>
    <row r="14" spans="1:18" s="1275" customFormat="1" ht="15.75" x14ac:dyDescent="0.25">
      <c r="A14" s="1277">
        <v>2013</v>
      </c>
      <c r="B14" s="1353">
        <v>6932</v>
      </c>
      <c r="C14" s="1346"/>
      <c r="D14" s="1346">
        <f t="shared" si="0"/>
        <v>1168</v>
      </c>
      <c r="E14" s="1346"/>
      <c r="F14" s="1396">
        <v>43.7</v>
      </c>
      <c r="G14" s="1396"/>
      <c r="H14" s="1396">
        <f t="shared" si="1"/>
        <v>9.9500000000000028</v>
      </c>
      <c r="I14" s="1396"/>
      <c r="J14" s="1346">
        <v>302937</v>
      </c>
      <c r="K14" s="1346"/>
      <c r="L14" s="1346">
        <f t="shared" si="2"/>
        <v>108382</v>
      </c>
      <c r="M14" s="1346"/>
      <c r="N14" s="1346">
        <v>32278</v>
      </c>
      <c r="O14" s="1346"/>
      <c r="P14" s="1346">
        <f t="shared" si="3"/>
        <v>3629</v>
      </c>
      <c r="Q14" s="1406"/>
    </row>
    <row r="15" spans="1:18" ht="15.75" x14ac:dyDescent="0.25">
      <c r="A15" s="1285"/>
      <c r="B15" s="1286"/>
      <c r="C15" s="1286"/>
      <c r="D15" s="1287"/>
      <c r="E15" s="1287"/>
      <c r="F15" s="1286"/>
      <c r="G15" s="1286"/>
      <c r="H15" s="1287"/>
      <c r="I15" s="1287"/>
      <c r="J15" s="1286"/>
      <c r="K15" s="1286"/>
      <c r="L15" s="1287"/>
      <c r="M15" s="1287"/>
      <c r="N15" s="1286"/>
      <c r="O15" s="1286"/>
      <c r="P15" s="1287"/>
      <c r="Q15" s="1286"/>
      <c r="R15" s="1405"/>
    </row>
    <row r="16" spans="1:18" ht="15.75" x14ac:dyDescent="0.25">
      <c r="A16" s="1425" t="s">
        <v>294</v>
      </c>
      <c r="B16" s="1286"/>
      <c r="C16" s="1286"/>
      <c r="D16" s="1287"/>
      <c r="E16" s="1287"/>
      <c r="F16" s="1286"/>
      <c r="G16" s="1286"/>
      <c r="H16" s="1287"/>
      <c r="I16" s="1287"/>
      <c r="J16" s="1286"/>
      <c r="K16" s="1286"/>
      <c r="L16" s="1287"/>
      <c r="M16" s="1287"/>
      <c r="N16" s="1286"/>
      <c r="O16" s="1286"/>
      <c r="P16" s="1287"/>
      <c r="Q16" s="1286"/>
      <c r="R16" s="1405"/>
    </row>
    <row r="17" spans="1:18" ht="30.75" customHeight="1" x14ac:dyDescent="0.25">
      <c r="A17" s="1544" t="s">
        <v>288</v>
      </c>
      <c r="B17" s="1544"/>
      <c r="C17" s="1544"/>
      <c r="D17" s="1544"/>
      <c r="E17" s="1544"/>
      <c r="F17" s="1544"/>
      <c r="G17" s="1544"/>
      <c r="H17" s="1544"/>
      <c r="I17" s="1544"/>
      <c r="J17" s="1544"/>
      <c r="K17" s="1544"/>
      <c r="L17" s="1544"/>
      <c r="M17" s="1544"/>
      <c r="N17" s="1544"/>
      <c r="O17" s="1544"/>
      <c r="P17" s="1544"/>
      <c r="Q17" s="1544"/>
      <c r="R17" s="1275"/>
    </row>
    <row r="18" spans="1:18" x14ac:dyDescent="0.25">
      <c r="A18" s="1275"/>
      <c r="B18" s="1275"/>
      <c r="C18" s="1275"/>
      <c r="D18" s="1291"/>
      <c r="E18" s="1291"/>
      <c r="F18" s="1290"/>
      <c r="G18" s="1290"/>
      <c r="H18" s="1291"/>
      <c r="I18" s="1291"/>
      <c r="J18" s="1275"/>
      <c r="K18" s="1275"/>
      <c r="L18" s="1291"/>
      <c r="M18" s="1291"/>
      <c r="N18" s="1275"/>
      <c r="O18" s="1275"/>
      <c r="P18" s="1291"/>
      <c r="Q18" s="1275"/>
      <c r="R18" s="1275"/>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&amp;L245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4.1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18" ht="15.75" customHeight="1" x14ac:dyDescent="0.25">
      <c r="A1" s="1398" t="s">
        <v>1036</v>
      </c>
      <c r="B1" s="1399"/>
      <c r="C1" s="1399"/>
      <c r="D1" s="1259"/>
      <c r="E1" s="1259"/>
      <c r="F1" s="1258"/>
      <c r="G1" s="1258"/>
      <c r="H1" s="1259"/>
      <c r="I1" s="1259"/>
      <c r="J1" s="1258"/>
      <c r="K1" s="1258"/>
      <c r="L1" s="1259"/>
      <c r="M1" s="1259"/>
      <c r="N1" s="1258"/>
      <c r="O1" s="1258"/>
      <c r="P1" s="1259"/>
      <c r="Q1" s="1260" t="s">
        <v>883</v>
      </c>
      <c r="R1" s="1275"/>
    </row>
    <row r="2" spans="1:18" ht="18" x14ac:dyDescent="0.25">
      <c r="A2" s="1398" t="s">
        <v>1046</v>
      </c>
      <c r="B2" s="1399"/>
      <c r="C2" s="1399"/>
      <c r="D2" s="1259"/>
      <c r="E2" s="1259"/>
      <c r="F2" s="1258"/>
      <c r="G2" s="1258"/>
      <c r="H2" s="1259"/>
      <c r="I2" s="1259"/>
      <c r="J2" s="1258"/>
      <c r="K2" s="1258"/>
      <c r="L2" s="1259"/>
      <c r="M2" s="1259"/>
      <c r="N2" s="1258"/>
      <c r="O2" s="1258"/>
      <c r="P2" s="1259"/>
      <c r="Q2" s="1258"/>
      <c r="R2" s="1275"/>
    </row>
    <row r="3" spans="1:18" ht="18" x14ac:dyDescent="0.25">
      <c r="A3" s="1257" t="s">
        <v>276</v>
      </c>
      <c r="B3" s="1258"/>
      <c r="C3" s="1258"/>
      <c r="D3" s="1259"/>
      <c r="E3" s="1259"/>
      <c r="F3" s="1258"/>
      <c r="G3" s="1258"/>
      <c r="H3" s="1259"/>
      <c r="I3" s="1259"/>
      <c r="J3" s="1258"/>
      <c r="K3" s="1258"/>
      <c r="L3" s="1259"/>
      <c r="M3" s="1259"/>
      <c r="N3" s="1258"/>
      <c r="O3" s="1258"/>
      <c r="P3" s="1259"/>
      <c r="Q3" s="1258"/>
      <c r="R3" s="1275"/>
    </row>
    <row r="4" spans="1:18" ht="15.75" x14ac:dyDescent="0.25">
      <c r="A4" s="1294"/>
      <c r="B4" s="1294"/>
      <c r="C4" s="1294"/>
      <c r="D4" s="1269"/>
      <c r="E4" s="1269"/>
      <c r="F4" s="1294"/>
      <c r="G4" s="1294"/>
      <c r="H4" s="1269"/>
      <c r="I4" s="1269"/>
      <c r="J4" s="1295"/>
      <c r="K4" s="1295"/>
      <c r="L4" s="1269"/>
      <c r="M4" s="1269"/>
      <c r="N4" s="1295"/>
      <c r="O4" s="1295"/>
      <c r="P4" s="1269"/>
      <c r="Q4" s="1294"/>
      <c r="R4" s="1275"/>
    </row>
    <row r="5" spans="1:18" ht="30" customHeight="1" x14ac:dyDescent="0.25">
      <c r="A5" s="1537" t="s">
        <v>62</v>
      </c>
      <c r="B5" s="1537" t="s">
        <v>329</v>
      </c>
      <c r="C5" s="1537"/>
      <c r="D5" s="1537" t="s">
        <v>1042</v>
      </c>
      <c r="E5" s="1537"/>
      <c r="F5" s="1537" t="s">
        <v>322</v>
      </c>
      <c r="G5" s="1537"/>
      <c r="H5" s="1537" t="s">
        <v>1042</v>
      </c>
      <c r="I5" s="1537"/>
      <c r="J5" s="1537" t="s">
        <v>324</v>
      </c>
      <c r="K5" s="1537"/>
      <c r="L5" s="1537" t="s">
        <v>1042</v>
      </c>
      <c r="M5" s="1537"/>
      <c r="N5" s="1537" t="s">
        <v>331</v>
      </c>
      <c r="O5" s="1537"/>
      <c r="P5" s="1537" t="s">
        <v>1042</v>
      </c>
      <c r="Q5" s="1537"/>
    </row>
    <row r="6" spans="1:18" ht="30" customHeight="1" x14ac:dyDescent="0.25">
      <c r="A6" s="1539"/>
      <c r="B6" s="1539"/>
      <c r="C6" s="1539"/>
      <c r="D6" s="1539"/>
      <c r="E6" s="1539"/>
      <c r="F6" s="1539"/>
      <c r="G6" s="1539"/>
      <c r="H6" s="1539"/>
      <c r="I6" s="1539"/>
      <c r="J6" s="1539"/>
      <c r="K6" s="1539"/>
      <c r="L6" s="1539"/>
      <c r="M6" s="1539"/>
      <c r="N6" s="1539"/>
      <c r="O6" s="1539"/>
      <c r="P6" s="1539"/>
      <c r="Q6" s="1539"/>
    </row>
    <row r="7" spans="1:18" ht="15.75" x14ac:dyDescent="0.25">
      <c r="A7" s="1320">
        <v>2006</v>
      </c>
      <c r="B7" s="1400">
        <v>2861</v>
      </c>
      <c r="C7" s="1422"/>
      <c r="D7" s="1400" t="s">
        <v>293</v>
      </c>
      <c r="E7" s="1408"/>
      <c r="F7" s="1394">
        <v>29.31</v>
      </c>
      <c r="G7" s="1409"/>
      <c r="H7" s="1400" t="s">
        <v>293</v>
      </c>
      <c r="I7" s="1408"/>
      <c r="J7" s="1400">
        <v>83871</v>
      </c>
      <c r="K7" s="1410"/>
      <c r="L7" s="1400" t="s">
        <v>293</v>
      </c>
      <c r="M7" s="1408"/>
      <c r="N7" s="1400">
        <v>46377</v>
      </c>
      <c r="O7" s="1422"/>
      <c r="P7" s="1400" t="s">
        <v>293</v>
      </c>
      <c r="Q7" s="1319"/>
    </row>
    <row r="8" spans="1:18" ht="15.75" x14ac:dyDescent="0.25">
      <c r="A8" s="1321">
        <v>2007</v>
      </c>
      <c r="B8" s="1400">
        <v>2865</v>
      </c>
      <c r="C8" s="1422"/>
      <c r="D8" s="1400">
        <f>B8-B7</f>
        <v>4</v>
      </c>
      <c r="E8" s="1411"/>
      <c r="F8" s="1394">
        <v>31.49</v>
      </c>
      <c r="G8" s="1409"/>
      <c r="H8" s="1394">
        <f>F8-F7</f>
        <v>2.1799999999999997</v>
      </c>
      <c r="I8" s="1413"/>
      <c r="J8" s="1400">
        <v>90230</v>
      </c>
      <c r="K8" s="1410"/>
      <c r="L8" s="1400">
        <f>J8-J7</f>
        <v>6359</v>
      </c>
      <c r="M8" s="1413"/>
      <c r="N8" s="1400">
        <v>47205</v>
      </c>
      <c r="O8" s="1422"/>
      <c r="P8" s="1400">
        <f>N8-N7</f>
        <v>828</v>
      </c>
      <c r="Q8" s="1319"/>
    </row>
    <row r="9" spans="1:18" ht="15.75" x14ac:dyDescent="0.25">
      <c r="A9" s="1321">
        <v>2008</v>
      </c>
      <c r="B9" s="1400">
        <v>2934</v>
      </c>
      <c r="C9" s="1422"/>
      <c r="D9" s="1400">
        <f t="shared" ref="D9:D14" si="0">B9-B8</f>
        <v>69</v>
      </c>
      <c r="E9" s="1411"/>
      <c r="F9" s="1394">
        <v>28.56</v>
      </c>
      <c r="G9" s="1409"/>
      <c r="H9" s="1394">
        <f t="shared" ref="H9:H14" si="1">F9-F8</f>
        <v>-2.9299999999999997</v>
      </c>
      <c r="I9" s="1412"/>
      <c r="J9" s="1400">
        <v>83789</v>
      </c>
      <c r="K9" s="1410"/>
      <c r="L9" s="1400">
        <f t="shared" ref="L9:L14" si="2">J9-J8</f>
        <v>-6441</v>
      </c>
      <c r="M9" s="1412"/>
      <c r="N9" s="1400">
        <v>51716</v>
      </c>
      <c r="O9" s="1422"/>
      <c r="P9" s="1400">
        <f t="shared" ref="P9:P14" si="3">N9-N8</f>
        <v>4511</v>
      </c>
      <c r="Q9" s="1319"/>
    </row>
    <row r="10" spans="1:18" ht="15.75" x14ac:dyDescent="0.25">
      <c r="A10" s="1321">
        <v>2009</v>
      </c>
      <c r="B10" s="1400">
        <v>4625</v>
      </c>
      <c r="C10" s="1422"/>
      <c r="D10" s="1400">
        <f t="shared" si="0"/>
        <v>1691</v>
      </c>
      <c r="E10" s="1411"/>
      <c r="F10" s="1394">
        <v>28.68</v>
      </c>
      <c r="G10" s="1409"/>
      <c r="H10" s="1394">
        <f t="shared" si="1"/>
        <v>0.12000000000000099</v>
      </c>
      <c r="I10" s="1413"/>
      <c r="J10" s="1400">
        <v>132656</v>
      </c>
      <c r="K10" s="1410"/>
      <c r="L10" s="1400">
        <f t="shared" si="2"/>
        <v>48867</v>
      </c>
      <c r="M10" s="1413"/>
      <c r="N10" s="1400">
        <v>85099</v>
      </c>
      <c r="O10" s="1422"/>
      <c r="P10" s="1400">
        <f t="shared" si="3"/>
        <v>33383</v>
      </c>
      <c r="Q10" s="1319"/>
    </row>
    <row r="11" spans="1:18" ht="15.75" x14ac:dyDescent="0.25">
      <c r="A11" s="1321">
        <v>2010</v>
      </c>
      <c r="B11" s="1400">
        <v>4463</v>
      </c>
      <c r="C11" s="1422"/>
      <c r="D11" s="1400">
        <f t="shared" si="0"/>
        <v>-162</v>
      </c>
      <c r="E11" s="1411"/>
      <c r="F11" s="1394">
        <v>29.11</v>
      </c>
      <c r="G11" s="1409"/>
      <c r="H11" s="1394">
        <f t="shared" si="1"/>
        <v>0.42999999999999972</v>
      </c>
      <c r="I11" s="1413"/>
      <c r="J11" s="1400">
        <v>129926</v>
      </c>
      <c r="K11" s="1410"/>
      <c r="L11" s="1400">
        <f t="shared" si="2"/>
        <v>-2730</v>
      </c>
      <c r="M11" s="1412"/>
      <c r="N11" s="1400">
        <v>82085</v>
      </c>
      <c r="O11" s="1422"/>
      <c r="P11" s="1400">
        <f t="shared" si="3"/>
        <v>-3014</v>
      </c>
      <c r="Q11" s="1319"/>
    </row>
    <row r="12" spans="1:18" ht="15.75" x14ac:dyDescent="0.25">
      <c r="A12" s="1321">
        <v>2011</v>
      </c>
      <c r="B12" s="1400">
        <v>4181</v>
      </c>
      <c r="C12" s="1422"/>
      <c r="D12" s="1400">
        <f t="shared" si="0"/>
        <v>-282</v>
      </c>
      <c r="E12" s="1411"/>
      <c r="F12" s="1394">
        <v>28.65</v>
      </c>
      <c r="G12" s="1409"/>
      <c r="H12" s="1394">
        <f t="shared" si="1"/>
        <v>-0.46000000000000085</v>
      </c>
      <c r="I12" s="1412"/>
      <c r="J12" s="1400">
        <v>119769</v>
      </c>
      <c r="K12" s="1410"/>
      <c r="L12" s="1400">
        <f t="shared" si="2"/>
        <v>-10157</v>
      </c>
      <c r="M12" s="1412"/>
      <c r="N12" s="1400">
        <v>76690</v>
      </c>
      <c r="O12" s="1422"/>
      <c r="P12" s="1400">
        <f t="shared" si="3"/>
        <v>-5395</v>
      </c>
      <c r="Q12" s="1319"/>
    </row>
    <row r="13" spans="1:18" ht="15.75" x14ac:dyDescent="0.25">
      <c r="A13" s="1321">
        <v>2012</v>
      </c>
      <c r="B13" s="1400">
        <v>4078</v>
      </c>
      <c r="C13" s="1422"/>
      <c r="D13" s="1400">
        <f t="shared" si="0"/>
        <v>-103</v>
      </c>
      <c r="E13" s="1411"/>
      <c r="F13" s="1394">
        <v>30.91</v>
      </c>
      <c r="G13" s="1409"/>
      <c r="H13" s="1394">
        <f t="shared" si="1"/>
        <v>2.2600000000000016</v>
      </c>
      <c r="I13" s="1413"/>
      <c r="J13" s="1400">
        <v>126079</v>
      </c>
      <c r="K13" s="1410"/>
      <c r="L13" s="1400">
        <f t="shared" si="2"/>
        <v>6310</v>
      </c>
      <c r="M13" s="1413"/>
      <c r="N13" s="1400">
        <v>74156</v>
      </c>
      <c r="O13" s="1422"/>
      <c r="P13" s="1400">
        <f t="shared" si="3"/>
        <v>-2534</v>
      </c>
      <c r="Q13" s="1319"/>
    </row>
    <row r="14" spans="1:18" s="1275" customFormat="1" ht="15.75" x14ac:dyDescent="0.25">
      <c r="A14" s="1322">
        <v>2013</v>
      </c>
      <c r="B14" s="1353">
        <v>4723</v>
      </c>
      <c r="C14" s="1423"/>
      <c r="D14" s="1346">
        <f t="shared" si="0"/>
        <v>645</v>
      </c>
      <c r="E14" s="1414"/>
      <c r="F14" s="1396">
        <v>40.53</v>
      </c>
      <c r="G14" s="1415"/>
      <c r="H14" s="1396">
        <f t="shared" si="1"/>
        <v>9.620000000000001</v>
      </c>
      <c r="I14" s="1416"/>
      <c r="J14" s="1346">
        <v>191427</v>
      </c>
      <c r="K14" s="1417"/>
      <c r="L14" s="1346">
        <f t="shared" si="2"/>
        <v>65348</v>
      </c>
      <c r="M14" s="1416"/>
      <c r="N14" s="1346">
        <v>78232</v>
      </c>
      <c r="O14" s="1423"/>
      <c r="P14" s="1346">
        <f t="shared" si="3"/>
        <v>4076</v>
      </c>
      <c r="Q14" s="1406"/>
      <c r="R14" s="1425"/>
    </row>
    <row r="15" spans="1:18" s="1275" customFormat="1" ht="15.75" x14ac:dyDescent="0.25">
      <c r="A15" s="1426"/>
      <c r="B15" s="1422"/>
      <c r="C15" s="1422"/>
      <c r="D15" s="1411"/>
      <c r="E15" s="1411"/>
      <c r="F15" s="1409"/>
      <c r="G15" s="1409"/>
      <c r="H15" s="1413"/>
      <c r="I15" s="1413"/>
      <c r="J15" s="1410"/>
      <c r="K15" s="1410"/>
      <c r="L15" s="1413"/>
      <c r="M15" s="1413"/>
      <c r="N15" s="1422"/>
      <c r="O15" s="1422"/>
      <c r="P15" s="1411"/>
      <c r="Q15" s="1270"/>
    </row>
    <row r="16" spans="1:18" s="1275" customFormat="1" ht="15.75" x14ac:dyDescent="0.25">
      <c r="A16" s="1425" t="s">
        <v>294</v>
      </c>
      <c r="B16" s="1422"/>
      <c r="C16" s="1422"/>
      <c r="D16" s="1411"/>
      <c r="E16" s="1411"/>
      <c r="F16" s="1409"/>
      <c r="G16" s="1409"/>
      <c r="H16" s="1413"/>
      <c r="I16" s="1413"/>
      <c r="J16" s="1410"/>
      <c r="K16" s="1410"/>
      <c r="L16" s="1413"/>
      <c r="M16" s="1413"/>
      <c r="N16" s="1422"/>
      <c r="O16" s="1422"/>
      <c r="P16" s="1411"/>
      <c r="Q16" s="1270"/>
    </row>
    <row r="17" spans="1:18" ht="32.25" customHeight="1" x14ac:dyDescent="0.25">
      <c r="A17" s="1544" t="s">
        <v>288</v>
      </c>
      <c r="B17" s="1544"/>
      <c r="C17" s="1544"/>
      <c r="D17" s="1544"/>
      <c r="E17" s="1544"/>
      <c r="F17" s="1544"/>
      <c r="G17" s="1544"/>
      <c r="H17" s="1544"/>
      <c r="I17" s="1544"/>
      <c r="J17" s="1544"/>
      <c r="K17" s="1544"/>
      <c r="L17" s="1544"/>
      <c r="M17" s="1544"/>
      <c r="N17" s="1544"/>
      <c r="O17" s="1544"/>
      <c r="P17" s="1544"/>
      <c r="Q17" s="1544"/>
      <c r="R17" s="1275"/>
    </row>
    <row r="18" spans="1:18" x14ac:dyDescent="0.25">
      <c r="A18" s="1427"/>
      <c r="B18" s="1324"/>
      <c r="C18" s="1324"/>
      <c r="D18" s="1326"/>
      <c r="E18" s="1326"/>
      <c r="F18" s="1324"/>
      <c r="G18" s="1324"/>
      <c r="H18" s="1326"/>
      <c r="I18" s="1326"/>
      <c r="J18" s="1325"/>
      <c r="K18" s="1325"/>
      <c r="L18" s="1326"/>
      <c r="M18" s="1326"/>
      <c r="N18" s="1325"/>
      <c r="O18" s="1325"/>
      <c r="P18" s="1326"/>
      <c r="Q18" s="1324"/>
      <c r="R18" s="1275"/>
    </row>
    <row r="19" spans="1:18" x14ac:dyDescent="0.25">
      <c r="A19" s="1275"/>
      <c r="B19" s="1275"/>
      <c r="C19" s="1275"/>
      <c r="D19" s="1291"/>
      <c r="E19" s="1291"/>
      <c r="F19" s="1290"/>
      <c r="G19" s="1290"/>
      <c r="H19" s="1291"/>
      <c r="I19" s="1291"/>
      <c r="J19" s="1275"/>
      <c r="K19" s="1275"/>
      <c r="L19" s="1291"/>
      <c r="M19" s="1291"/>
      <c r="N19" s="1275"/>
      <c r="O19" s="1275"/>
      <c r="P19" s="1291"/>
      <c r="Q19" s="1275"/>
      <c r="R19" s="1275"/>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&amp;R246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Q21"/>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4.1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6384" width="10.25" style="1263"/>
  </cols>
  <sheetData>
    <row r="1" spans="1:17" ht="18" x14ac:dyDescent="0.25">
      <c r="A1" s="1398" t="s">
        <v>1036</v>
      </c>
      <c r="B1" s="1418"/>
      <c r="C1" s="1418"/>
      <c r="D1" s="1419"/>
      <c r="E1" s="1419"/>
      <c r="F1" s="1420"/>
      <c r="G1" s="1420"/>
      <c r="H1" s="1419"/>
      <c r="I1" s="1419"/>
      <c r="J1" s="1420"/>
      <c r="K1" s="1420"/>
      <c r="L1" s="1419"/>
      <c r="M1" s="1419"/>
      <c r="N1" s="1420"/>
      <c r="O1" s="1420"/>
      <c r="P1" s="1419"/>
      <c r="Q1" s="1262" t="s">
        <v>884</v>
      </c>
    </row>
    <row r="2" spans="1:17" ht="18" x14ac:dyDescent="0.25">
      <c r="A2" s="1398" t="s">
        <v>1048</v>
      </c>
      <c r="B2" s="1418"/>
      <c r="C2" s="1418"/>
      <c r="D2" s="1419"/>
      <c r="E2" s="1419"/>
      <c r="F2" s="1420"/>
      <c r="G2" s="1420"/>
      <c r="H2" s="1419"/>
      <c r="I2" s="1419"/>
      <c r="J2" s="1420"/>
      <c r="K2" s="1420"/>
      <c r="L2" s="1419"/>
      <c r="M2" s="1419"/>
      <c r="N2" s="1420"/>
      <c r="O2" s="1420"/>
      <c r="P2" s="1419"/>
    </row>
    <row r="3" spans="1:17" ht="18" x14ac:dyDescent="0.25">
      <c r="A3" s="1257" t="s">
        <v>276</v>
      </c>
      <c r="B3" s="1420"/>
      <c r="C3" s="1420"/>
      <c r="D3" s="1421"/>
      <c r="E3" s="1421"/>
      <c r="F3" s="1420"/>
      <c r="G3" s="1420"/>
      <c r="H3" s="1421"/>
      <c r="I3" s="1421"/>
      <c r="J3" s="1420"/>
      <c r="K3" s="1420"/>
      <c r="L3" s="1421"/>
      <c r="M3" s="1421"/>
      <c r="N3" s="1420"/>
      <c r="O3" s="1420"/>
      <c r="P3" s="1421"/>
    </row>
    <row r="4" spans="1:17" ht="15.75" x14ac:dyDescent="0.25">
      <c r="A4" s="1354"/>
      <c r="B4" s="1354"/>
      <c r="C4" s="1354"/>
      <c r="D4" s="1356"/>
      <c r="E4" s="1356"/>
      <c r="F4" s="1354"/>
      <c r="G4" s="1354"/>
      <c r="H4" s="1356"/>
      <c r="I4" s="1356"/>
      <c r="J4" s="1355"/>
      <c r="K4" s="1355"/>
      <c r="L4" s="1356"/>
      <c r="M4" s="1356"/>
      <c r="N4" s="1355"/>
      <c r="O4" s="1355"/>
      <c r="P4" s="1356"/>
    </row>
    <row r="5" spans="1:17" ht="30" customHeight="1" x14ac:dyDescent="0.25">
      <c r="A5" s="1537" t="s">
        <v>62</v>
      </c>
      <c r="B5" s="1537" t="s">
        <v>329</v>
      </c>
      <c r="C5" s="1537"/>
      <c r="D5" s="1537" t="s">
        <v>1042</v>
      </c>
      <c r="E5" s="1537"/>
      <c r="F5" s="1537" t="s">
        <v>304</v>
      </c>
      <c r="G5" s="1537"/>
      <c r="H5" s="1537" t="s">
        <v>1042</v>
      </c>
      <c r="I5" s="1537"/>
      <c r="J5" s="1537" t="s">
        <v>326</v>
      </c>
      <c r="K5" s="1537"/>
      <c r="L5" s="1537" t="s">
        <v>1042</v>
      </c>
      <c r="M5" s="1537"/>
      <c r="N5" s="1537" t="s">
        <v>331</v>
      </c>
      <c r="O5" s="1537"/>
      <c r="P5" s="1537" t="s">
        <v>1042</v>
      </c>
      <c r="Q5" s="1537"/>
    </row>
    <row r="6" spans="1:17" ht="30" customHeight="1" x14ac:dyDescent="0.25">
      <c r="A6" s="1539"/>
      <c r="B6" s="1539"/>
      <c r="C6" s="1539"/>
      <c r="D6" s="1539"/>
      <c r="E6" s="1539"/>
      <c r="F6" s="1539"/>
      <c r="G6" s="1539"/>
      <c r="H6" s="1539"/>
      <c r="I6" s="1539"/>
      <c r="J6" s="1539"/>
      <c r="K6" s="1539"/>
      <c r="L6" s="1539"/>
      <c r="M6" s="1539"/>
      <c r="N6" s="1539"/>
      <c r="O6" s="1539"/>
      <c r="P6" s="1539"/>
      <c r="Q6" s="1539"/>
    </row>
    <row r="7" spans="1:17" ht="15.75" x14ac:dyDescent="0.25">
      <c r="A7" s="1320">
        <v>2006</v>
      </c>
      <c r="B7" s="1400">
        <v>395</v>
      </c>
      <c r="C7" s="1422"/>
      <c r="D7" s="1400" t="s">
        <v>293</v>
      </c>
      <c r="E7" s="1408"/>
      <c r="F7" s="1394">
        <v>43.99</v>
      </c>
      <c r="G7" s="1409"/>
      <c r="H7" s="1394" t="s">
        <v>293</v>
      </c>
      <c r="I7" s="1408"/>
      <c r="J7" s="1400">
        <v>17397</v>
      </c>
      <c r="K7" s="1410"/>
      <c r="L7" s="1400" t="s">
        <v>293</v>
      </c>
      <c r="M7" s="1408"/>
      <c r="N7" s="1400">
        <v>46377</v>
      </c>
      <c r="O7" s="1422"/>
      <c r="P7" s="1400" t="s">
        <v>293</v>
      </c>
    </row>
    <row r="8" spans="1:17" ht="15.75" x14ac:dyDescent="0.25">
      <c r="A8" s="1321">
        <v>2007</v>
      </c>
      <c r="B8" s="1400">
        <v>419</v>
      </c>
      <c r="C8" s="1422"/>
      <c r="D8" s="1400">
        <f>B8-B7</f>
        <v>24</v>
      </c>
      <c r="E8" s="1411"/>
      <c r="F8" s="1394">
        <v>43.61</v>
      </c>
      <c r="G8" s="1409"/>
      <c r="H8" s="1394">
        <f>F8-F7</f>
        <v>-0.38000000000000256</v>
      </c>
      <c r="I8" s="1412"/>
      <c r="J8" s="1400">
        <v>18277</v>
      </c>
      <c r="K8" s="1410"/>
      <c r="L8" s="1400">
        <f>J8-J7</f>
        <v>880</v>
      </c>
      <c r="M8" s="1413"/>
      <c r="N8" s="1400">
        <v>47205</v>
      </c>
      <c r="O8" s="1422"/>
      <c r="P8" s="1400">
        <f>N8-N7</f>
        <v>828</v>
      </c>
    </row>
    <row r="9" spans="1:17" ht="15.75" x14ac:dyDescent="0.25">
      <c r="A9" s="1321">
        <v>2008</v>
      </c>
      <c r="B9" s="1400">
        <v>404</v>
      </c>
      <c r="C9" s="1422"/>
      <c r="D9" s="1400">
        <f t="shared" ref="D9:D14" si="0">B9-B8</f>
        <v>-15</v>
      </c>
      <c r="E9" s="1411"/>
      <c r="F9" s="1394">
        <v>44.61</v>
      </c>
      <c r="G9" s="1409"/>
      <c r="H9" s="1394">
        <f t="shared" ref="H9:H14" si="1">F9-F8</f>
        <v>1</v>
      </c>
      <c r="I9" s="1413"/>
      <c r="J9" s="1400">
        <v>18006</v>
      </c>
      <c r="K9" s="1410"/>
      <c r="L9" s="1400">
        <f t="shared" ref="L9:L14" si="2">J9-J8</f>
        <v>-271</v>
      </c>
      <c r="M9" s="1412"/>
      <c r="N9" s="1400">
        <v>51716</v>
      </c>
      <c r="O9" s="1422"/>
      <c r="P9" s="1400">
        <f t="shared" ref="P9:P14" si="3">N9-N8</f>
        <v>4511</v>
      </c>
    </row>
    <row r="10" spans="1:17" ht="15.75" x14ac:dyDescent="0.25">
      <c r="A10" s="1321">
        <v>2009</v>
      </c>
      <c r="B10" s="1400">
        <v>524</v>
      </c>
      <c r="C10" s="1422"/>
      <c r="D10" s="1400">
        <f t="shared" si="0"/>
        <v>120</v>
      </c>
      <c r="E10" s="1411"/>
      <c r="F10" s="1394">
        <v>45.2</v>
      </c>
      <c r="G10" s="1409"/>
      <c r="H10" s="1394">
        <f t="shared" si="1"/>
        <v>0.59000000000000341</v>
      </c>
      <c r="I10" s="1413"/>
      <c r="J10" s="1400">
        <v>23678</v>
      </c>
      <c r="K10" s="1410"/>
      <c r="L10" s="1400">
        <f t="shared" si="2"/>
        <v>5672</v>
      </c>
      <c r="M10" s="1413"/>
      <c r="N10" s="1400">
        <v>85099</v>
      </c>
      <c r="O10" s="1422"/>
      <c r="P10" s="1400">
        <f t="shared" si="3"/>
        <v>33383</v>
      </c>
    </row>
    <row r="11" spans="1:17" ht="15.75" x14ac:dyDescent="0.25">
      <c r="A11" s="1321">
        <v>2010</v>
      </c>
      <c r="B11" s="1400">
        <v>512</v>
      </c>
      <c r="C11" s="1422"/>
      <c r="D11" s="1400">
        <f t="shared" si="0"/>
        <v>-12</v>
      </c>
      <c r="E11" s="1411"/>
      <c r="F11" s="1394">
        <v>45.25</v>
      </c>
      <c r="G11" s="1409"/>
      <c r="H11" s="1394">
        <f t="shared" si="1"/>
        <v>4.9999999999997158E-2</v>
      </c>
      <c r="I11" s="1413"/>
      <c r="J11" s="1400">
        <v>23179</v>
      </c>
      <c r="K11" s="1410"/>
      <c r="L11" s="1400">
        <f t="shared" si="2"/>
        <v>-499</v>
      </c>
      <c r="M11" s="1412"/>
      <c r="N11" s="1400">
        <v>82085</v>
      </c>
      <c r="O11" s="1422"/>
      <c r="P11" s="1400">
        <f t="shared" si="3"/>
        <v>-3014</v>
      </c>
    </row>
    <row r="12" spans="1:17" ht="15.75" x14ac:dyDescent="0.25">
      <c r="A12" s="1321">
        <v>2011</v>
      </c>
      <c r="B12" s="1400">
        <v>474</v>
      </c>
      <c r="C12" s="1422"/>
      <c r="D12" s="1400">
        <f t="shared" si="0"/>
        <v>-38</v>
      </c>
      <c r="E12" s="1411"/>
      <c r="F12" s="1394">
        <v>45.64</v>
      </c>
      <c r="G12" s="1409"/>
      <c r="H12" s="1394">
        <f t="shared" si="1"/>
        <v>0.39000000000000057</v>
      </c>
      <c r="I12" s="1413"/>
      <c r="J12" s="1400">
        <v>21618</v>
      </c>
      <c r="K12" s="1410"/>
      <c r="L12" s="1400">
        <f t="shared" si="2"/>
        <v>-1561</v>
      </c>
      <c r="M12" s="1412"/>
      <c r="N12" s="1400">
        <v>76690</v>
      </c>
      <c r="O12" s="1422"/>
      <c r="P12" s="1400">
        <f t="shared" si="3"/>
        <v>-5395</v>
      </c>
    </row>
    <row r="13" spans="1:17" ht="15.75" x14ac:dyDescent="0.25">
      <c r="A13" s="1321">
        <v>2012</v>
      </c>
      <c r="B13" s="1400">
        <v>485</v>
      </c>
      <c r="C13" s="1422"/>
      <c r="D13" s="1400">
        <f t="shared" si="0"/>
        <v>11</v>
      </c>
      <c r="E13" s="1411"/>
      <c r="F13" s="1394">
        <v>46.67</v>
      </c>
      <c r="G13" s="1409"/>
      <c r="H13" s="1394">
        <f t="shared" si="1"/>
        <v>1.0300000000000011</v>
      </c>
      <c r="I13" s="1413"/>
      <c r="J13" s="1400">
        <v>22646</v>
      </c>
      <c r="K13" s="1410"/>
      <c r="L13" s="1400">
        <f t="shared" si="2"/>
        <v>1028</v>
      </c>
      <c r="M13" s="1413"/>
      <c r="N13" s="1400">
        <v>74156</v>
      </c>
      <c r="O13" s="1422"/>
      <c r="P13" s="1400">
        <f t="shared" si="3"/>
        <v>-2534</v>
      </c>
    </row>
    <row r="14" spans="1:17" s="1275" customFormat="1" ht="15.75" x14ac:dyDescent="0.25">
      <c r="A14" s="1322">
        <v>2013</v>
      </c>
      <c r="B14" s="1353">
        <v>660</v>
      </c>
      <c r="C14" s="1423"/>
      <c r="D14" s="1346">
        <f t="shared" si="0"/>
        <v>175</v>
      </c>
      <c r="E14" s="1414"/>
      <c r="F14" s="1396">
        <v>49.81</v>
      </c>
      <c r="G14" s="1415"/>
      <c r="H14" s="1396">
        <f t="shared" si="1"/>
        <v>3.1400000000000006</v>
      </c>
      <c r="I14" s="1416"/>
      <c r="J14" s="1346">
        <v>32889</v>
      </c>
      <c r="K14" s="1417"/>
      <c r="L14" s="1346">
        <f t="shared" si="2"/>
        <v>10243</v>
      </c>
      <c r="M14" s="1416"/>
      <c r="N14" s="1346">
        <v>78232</v>
      </c>
      <c r="O14" s="1423"/>
      <c r="P14" s="1346">
        <f t="shared" si="3"/>
        <v>4076</v>
      </c>
      <c r="Q14" s="1280"/>
    </row>
    <row r="15" spans="1:17" ht="15.75" x14ac:dyDescent="0.25">
      <c r="A15" s="1281"/>
      <c r="B15" s="1282"/>
      <c r="C15" s="1282"/>
      <c r="D15" s="1282"/>
      <c r="E15" s="1282"/>
      <c r="F15" s="1319"/>
      <c r="G15" s="1319"/>
      <c r="H15" s="1282"/>
      <c r="I15" s="1282"/>
      <c r="J15" s="1282"/>
      <c r="K15" s="1282"/>
      <c r="L15" s="1282"/>
      <c r="M15" s="1282"/>
      <c r="N15" s="1282"/>
      <c r="O15" s="1282"/>
      <c r="P15" s="1282"/>
    </row>
    <row r="16" spans="1:17" ht="15.75" x14ac:dyDescent="0.25">
      <c r="A16" s="1425" t="s">
        <v>294</v>
      </c>
      <c r="B16" s="1282"/>
      <c r="C16" s="1282"/>
      <c r="D16" s="1282"/>
      <c r="E16" s="1282"/>
      <c r="F16" s="1319"/>
      <c r="G16" s="1319"/>
      <c r="H16" s="1282"/>
      <c r="I16" s="1282"/>
      <c r="J16" s="1282"/>
      <c r="K16" s="1282"/>
      <c r="L16" s="1282"/>
      <c r="M16" s="1282"/>
      <c r="N16" s="1282"/>
      <c r="O16" s="1282"/>
      <c r="P16" s="1282"/>
    </row>
    <row r="17" spans="1:17" ht="30.75" customHeight="1" x14ac:dyDescent="0.25">
      <c r="A17" s="1544" t="s">
        <v>288</v>
      </c>
      <c r="B17" s="1544"/>
      <c r="C17" s="1544"/>
      <c r="D17" s="1544"/>
      <c r="E17" s="1544"/>
      <c r="F17" s="1544"/>
      <c r="G17" s="1544"/>
      <c r="H17" s="1544"/>
      <c r="I17" s="1544"/>
      <c r="J17" s="1544"/>
      <c r="K17" s="1544"/>
      <c r="L17" s="1544"/>
      <c r="M17" s="1544"/>
      <c r="N17" s="1544"/>
      <c r="O17" s="1544"/>
      <c r="P17" s="1544"/>
      <c r="Q17" s="1544"/>
    </row>
    <row r="18" spans="1:17" x14ac:dyDescent="0.25">
      <c r="A18" s="1275"/>
      <c r="B18" s="1275"/>
      <c r="C18" s="1275"/>
      <c r="D18" s="1291"/>
      <c r="E18" s="1291"/>
      <c r="F18" s="1290"/>
      <c r="G18" s="1290"/>
      <c r="H18" s="1291"/>
      <c r="I18" s="1291"/>
      <c r="J18" s="1275"/>
      <c r="K18" s="1275"/>
      <c r="L18" s="1291"/>
      <c r="M18" s="1291"/>
      <c r="N18" s="1275"/>
      <c r="O18" s="1275"/>
      <c r="P18" s="1291"/>
    </row>
    <row r="21" spans="1:17" ht="15.75" x14ac:dyDescent="0.25">
      <c r="N21" s="1394"/>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&amp;L247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8"/>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4.1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18" ht="15.75" customHeight="1" x14ac:dyDescent="0.25">
      <c r="A1" s="1398" t="s">
        <v>1036</v>
      </c>
      <c r="B1" s="1418"/>
      <c r="C1" s="1418"/>
      <c r="D1" s="1419"/>
      <c r="E1" s="1419"/>
      <c r="F1" s="1420"/>
      <c r="G1" s="1420"/>
      <c r="H1" s="1419"/>
      <c r="I1" s="1419"/>
      <c r="J1" s="1420"/>
      <c r="K1" s="1420"/>
      <c r="L1" s="1419"/>
      <c r="M1" s="1419"/>
      <c r="N1" s="1420"/>
      <c r="O1" s="1420"/>
      <c r="P1" s="1419"/>
      <c r="Q1" s="1260" t="s">
        <v>885</v>
      </c>
      <c r="R1" s="1275"/>
    </row>
    <row r="2" spans="1:18" ht="18" x14ac:dyDescent="0.25">
      <c r="A2" s="1398" t="s">
        <v>1090</v>
      </c>
      <c r="B2" s="1418"/>
      <c r="C2" s="1418"/>
      <c r="D2" s="1419"/>
      <c r="E2" s="1419"/>
      <c r="F2" s="1420"/>
      <c r="G2" s="1420"/>
      <c r="H2" s="1419"/>
      <c r="I2" s="1419"/>
      <c r="J2" s="1420"/>
      <c r="K2" s="1420"/>
      <c r="L2" s="1419"/>
      <c r="M2" s="1419"/>
      <c r="N2" s="1420"/>
      <c r="O2" s="1420"/>
      <c r="P2" s="1419"/>
      <c r="Q2" s="1420"/>
      <c r="R2" s="1275"/>
    </row>
    <row r="3" spans="1:18" ht="18" x14ac:dyDescent="0.25">
      <c r="A3" s="1257" t="s">
        <v>276</v>
      </c>
      <c r="B3" s="1420"/>
      <c r="C3" s="1420"/>
      <c r="D3" s="1421"/>
      <c r="E3" s="1421"/>
      <c r="F3" s="1420"/>
      <c r="G3" s="1420"/>
      <c r="H3" s="1421"/>
      <c r="I3" s="1421"/>
      <c r="J3" s="1420"/>
      <c r="K3" s="1420"/>
      <c r="L3" s="1421"/>
      <c r="M3" s="1421"/>
      <c r="N3" s="1420"/>
      <c r="O3" s="1420"/>
      <c r="P3" s="1421"/>
      <c r="Q3" s="1420"/>
      <c r="R3" s="1275"/>
    </row>
    <row r="4" spans="1:18" ht="15.75" x14ac:dyDescent="0.25">
      <c r="A4" s="1354"/>
      <c r="B4" s="1354"/>
      <c r="C4" s="1354"/>
      <c r="D4" s="1356"/>
      <c r="E4" s="1356"/>
      <c r="F4" s="1354"/>
      <c r="G4" s="1354"/>
      <c r="H4" s="1356"/>
      <c r="I4" s="1356"/>
      <c r="J4" s="1355"/>
      <c r="K4" s="1355"/>
      <c r="L4" s="1356"/>
      <c r="M4" s="1356"/>
      <c r="N4" s="1355"/>
      <c r="O4" s="1355"/>
      <c r="P4" s="1356"/>
      <c r="Q4" s="1354"/>
      <c r="R4" s="1275"/>
    </row>
    <row r="5" spans="1:18" ht="30" customHeight="1" x14ac:dyDescent="0.25">
      <c r="A5" s="1537" t="s">
        <v>62</v>
      </c>
      <c r="B5" s="1537" t="s">
        <v>329</v>
      </c>
      <c r="C5" s="1537"/>
      <c r="D5" s="1537" t="s">
        <v>1042</v>
      </c>
      <c r="E5" s="1537"/>
      <c r="F5" s="1537" t="s">
        <v>322</v>
      </c>
      <c r="G5" s="1537"/>
      <c r="H5" s="1537" t="s">
        <v>1042</v>
      </c>
      <c r="I5" s="1537"/>
      <c r="J5" s="1537" t="s">
        <v>326</v>
      </c>
      <c r="K5" s="1537"/>
      <c r="L5" s="1537" t="s">
        <v>1042</v>
      </c>
      <c r="M5" s="1537"/>
      <c r="N5" s="1537" t="s">
        <v>331</v>
      </c>
      <c r="O5" s="1537"/>
      <c r="P5" s="1537" t="s">
        <v>1042</v>
      </c>
      <c r="Q5" s="1537"/>
    </row>
    <row r="6" spans="1:18" ht="30" customHeight="1" x14ac:dyDescent="0.25">
      <c r="A6" s="1539"/>
      <c r="B6" s="1539"/>
      <c r="C6" s="1539"/>
      <c r="D6" s="1539"/>
      <c r="E6" s="1539"/>
      <c r="F6" s="1539"/>
      <c r="G6" s="1539"/>
      <c r="H6" s="1539"/>
      <c r="I6" s="1539"/>
      <c r="J6" s="1539"/>
      <c r="K6" s="1539"/>
      <c r="L6" s="1539"/>
      <c r="M6" s="1539"/>
      <c r="N6" s="1539"/>
      <c r="O6" s="1539"/>
      <c r="P6" s="1539"/>
      <c r="Q6" s="1539"/>
    </row>
    <row r="7" spans="1:18" ht="15.75" x14ac:dyDescent="0.25">
      <c r="A7" s="1321">
        <v>2006</v>
      </c>
      <c r="B7" s="1400">
        <v>387</v>
      </c>
      <c r="C7" s="1428"/>
      <c r="D7" s="1400" t="s">
        <v>293</v>
      </c>
      <c r="E7" s="1429"/>
      <c r="F7" s="1394">
        <v>43.93</v>
      </c>
      <c r="G7" s="1430"/>
      <c r="H7" s="1394" t="s">
        <v>293</v>
      </c>
      <c r="I7" s="1429"/>
      <c r="J7" s="1400">
        <v>16981</v>
      </c>
      <c r="K7" s="1431"/>
      <c r="L7" s="1400" t="s">
        <v>293</v>
      </c>
      <c r="M7" s="1429"/>
      <c r="N7" s="1400">
        <v>22616</v>
      </c>
      <c r="O7" s="1428"/>
      <c r="P7" s="1400" t="s">
        <v>293</v>
      </c>
    </row>
    <row r="8" spans="1:18" ht="15.75" x14ac:dyDescent="0.25">
      <c r="A8" s="1321">
        <v>2007</v>
      </c>
      <c r="B8" s="1400">
        <v>336</v>
      </c>
      <c r="C8" s="1428"/>
      <c r="D8" s="1400">
        <f>B8-B7</f>
        <v>-51</v>
      </c>
      <c r="E8" s="1432"/>
      <c r="F8" s="1394">
        <v>44.02</v>
      </c>
      <c r="G8" s="1430"/>
      <c r="H8" s="1394">
        <f>F8-F7</f>
        <v>9.0000000000003411E-2</v>
      </c>
      <c r="I8" s="1433"/>
      <c r="J8" s="1400">
        <v>14775</v>
      </c>
      <c r="K8" s="1431"/>
      <c r="L8" s="1400">
        <f>J8-J7</f>
        <v>-2206</v>
      </c>
      <c r="M8" s="1434"/>
      <c r="N8" s="1400">
        <v>19661</v>
      </c>
      <c r="O8" s="1428"/>
      <c r="P8" s="1400">
        <f>N8-N7</f>
        <v>-2955</v>
      </c>
    </row>
    <row r="9" spans="1:18" ht="15.75" x14ac:dyDescent="0.25">
      <c r="A9" s="1321">
        <v>2008</v>
      </c>
      <c r="B9" s="1400">
        <v>388</v>
      </c>
      <c r="C9" s="1428"/>
      <c r="D9" s="1400">
        <f t="shared" ref="D9:D14" si="0">B9-B8</f>
        <v>52</v>
      </c>
      <c r="E9" s="1432"/>
      <c r="F9" s="1394">
        <v>44.3</v>
      </c>
      <c r="G9" s="1430"/>
      <c r="H9" s="1394">
        <f t="shared" ref="H9:H14" si="1">F9-F8</f>
        <v>0.27999999999999403</v>
      </c>
      <c r="I9" s="1433"/>
      <c r="J9" s="1400">
        <v>17207</v>
      </c>
      <c r="K9" s="1431"/>
      <c r="L9" s="1400">
        <f t="shared" ref="L9:L14" si="2">J9-J8</f>
        <v>2432</v>
      </c>
      <c r="M9" s="1433"/>
      <c r="N9" s="1400">
        <v>22858</v>
      </c>
      <c r="O9" s="1428"/>
      <c r="P9" s="1400">
        <f t="shared" ref="P9:P14" si="3">N9-N8</f>
        <v>3197</v>
      </c>
    </row>
    <row r="10" spans="1:18" ht="15.75" x14ac:dyDescent="0.25">
      <c r="A10" s="1321">
        <v>2009</v>
      </c>
      <c r="B10" s="1400">
        <v>507</v>
      </c>
      <c r="C10" s="1428"/>
      <c r="D10" s="1400">
        <f t="shared" si="0"/>
        <v>119</v>
      </c>
      <c r="E10" s="1432"/>
      <c r="F10" s="1394">
        <v>44.97</v>
      </c>
      <c r="G10" s="1430"/>
      <c r="H10" s="1394">
        <f t="shared" si="1"/>
        <v>0.67000000000000171</v>
      </c>
      <c r="I10" s="1433"/>
      <c r="J10" s="1400">
        <v>22794</v>
      </c>
      <c r="K10" s="1431"/>
      <c r="L10" s="1400">
        <f t="shared" si="2"/>
        <v>5587</v>
      </c>
      <c r="M10" s="1433"/>
      <c r="N10" s="1400">
        <v>29860</v>
      </c>
      <c r="O10" s="1428"/>
      <c r="P10" s="1400">
        <f t="shared" si="3"/>
        <v>7002</v>
      </c>
    </row>
    <row r="11" spans="1:18" ht="15.75" x14ac:dyDescent="0.25">
      <c r="A11" s="1321">
        <v>2010</v>
      </c>
      <c r="B11" s="1400">
        <v>477</v>
      </c>
      <c r="C11" s="1428"/>
      <c r="D11" s="1400">
        <f t="shared" si="0"/>
        <v>-30</v>
      </c>
      <c r="E11" s="1432"/>
      <c r="F11" s="1394">
        <v>44.29</v>
      </c>
      <c r="G11" s="1430"/>
      <c r="H11" s="1394">
        <f t="shared" si="1"/>
        <v>-0.67999999999999972</v>
      </c>
      <c r="I11" s="1434"/>
      <c r="J11" s="1400">
        <v>21119</v>
      </c>
      <c r="K11" s="1431"/>
      <c r="L11" s="1400">
        <f t="shared" si="2"/>
        <v>-1675</v>
      </c>
      <c r="M11" s="1434"/>
      <c r="N11" s="1400">
        <v>28052</v>
      </c>
      <c r="O11" s="1428"/>
      <c r="P11" s="1400">
        <f t="shared" si="3"/>
        <v>-1808</v>
      </c>
    </row>
    <row r="12" spans="1:18" ht="15.75" x14ac:dyDescent="0.25">
      <c r="A12" s="1321">
        <v>2011</v>
      </c>
      <c r="B12" s="1400">
        <v>450</v>
      </c>
      <c r="C12" s="1428"/>
      <c r="D12" s="1400">
        <f t="shared" si="0"/>
        <v>-27</v>
      </c>
      <c r="E12" s="1432"/>
      <c r="F12" s="1394">
        <v>44.51</v>
      </c>
      <c r="G12" s="1430"/>
      <c r="H12" s="1394">
        <f t="shared" si="1"/>
        <v>0.21999999999999886</v>
      </c>
      <c r="I12" s="1433"/>
      <c r="J12" s="1400">
        <v>20053</v>
      </c>
      <c r="K12" s="1431"/>
      <c r="L12" s="1400">
        <f t="shared" si="2"/>
        <v>-1066</v>
      </c>
      <c r="M12" s="1434"/>
      <c r="N12" s="1400">
        <v>26506</v>
      </c>
      <c r="O12" s="1428"/>
      <c r="P12" s="1400">
        <f t="shared" si="3"/>
        <v>-1546</v>
      </c>
    </row>
    <row r="13" spans="1:18" ht="15.75" x14ac:dyDescent="0.25">
      <c r="A13" s="1321">
        <v>2012</v>
      </c>
      <c r="B13" s="1400">
        <v>458</v>
      </c>
      <c r="C13" s="1428"/>
      <c r="D13" s="1400">
        <f t="shared" si="0"/>
        <v>8</v>
      </c>
      <c r="E13" s="1432"/>
      <c r="F13" s="1394">
        <v>45.03</v>
      </c>
      <c r="G13" s="1430"/>
      <c r="H13" s="1394">
        <f t="shared" si="1"/>
        <v>0.52000000000000313</v>
      </c>
      <c r="I13" s="1433"/>
      <c r="J13" s="1400">
        <v>20622</v>
      </c>
      <c r="K13" s="1431"/>
      <c r="L13" s="1400">
        <f t="shared" si="2"/>
        <v>569</v>
      </c>
      <c r="M13" s="1433"/>
      <c r="N13" s="1400">
        <v>26241</v>
      </c>
      <c r="O13" s="1428"/>
      <c r="P13" s="1400">
        <f t="shared" si="3"/>
        <v>-265</v>
      </c>
    </row>
    <row r="14" spans="1:18" s="1275" customFormat="1" ht="15.75" x14ac:dyDescent="0.25">
      <c r="A14" s="1322">
        <v>2013</v>
      </c>
      <c r="B14" s="1346">
        <v>603</v>
      </c>
      <c r="C14" s="1435"/>
      <c r="D14" s="1346">
        <f t="shared" si="0"/>
        <v>145</v>
      </c>
      <c r="E14" s="1436"/>
      <c r="F14" s="1396">
        <v>47.39</v>
      </c>
      <c r="G14" s="1437"/>
      <c r="H14" s="1396">
        <f t="shared" si="1"/>
        <v>2.3599999999999994</v>
      </c>
      <c r="I14" s="1438"/>
      <c r="J14" s="1346">
        <v>28575</v>
      </c>
      <c r="K14" s="1439"/>
      <c r="L14" s="1346">
        <f t="shared" si="2"/>
        <v>7953</v>
      </c>
      <c r="M14" s="1438"/>
      <c r="N14" s="1346">
        <v>32871</v>
      </c>
      <c r="O14" s="1435"/>
      <c r="P14" s="1346">
        <f t="shared" si="3"/>
        <v>6630</v>
      </c>
      <c r="Q14" s="1280"/>
    </row>
    <row r="15" spans="1:18" x14ac:dyDescent="0.25">
      <c r="A15" s="1440"/>
      <c r="B15" s="1441"/>
      <c r="C15" s="1441"/>
      <c r="D15" s="1441"/>
      <c r="E15" s="1441"/>
      <c r="H15" s="1441"/>
      <c r="I15" s="1441"/>
      <c r="J15" s="1441"/>
      <c r="K15" s="1441"/>
      <c r="L15" s="1441"/>
      <c r="M15" s="1441"/>
      <c r="N15" s="1441"/>
      <c r="O15" s="1441"/>
      <c r="P15" s="1441"/>
      <c r="Q15" s="1442"/>
      <c r="R15" s="1405"/>
    </row>
    <row r="16" spans="1:18" ht="15.75" x14ac:dyDescent="0.25">
      <c r="A16" s="1425" t="s">
        <v>294</v>
      </c>
      <c r="B16" s="1441"/>
      <c r="C16" s="1441"/>
      <c r="D16" s="1441"/>
      <c r="E16" s="1441"/>
      <c r="H16" s="1441"/>
      <c r="I16" s="1441"/>
      <c r="J16" s="1441"/>
      <c r="K16" s="1441"/>
      <c r="L16" s="1441"/>
      <c r="M16" s="1441"/>
      <c r="N16" s="1441"/>
      <c r="O16" s="1441"/>
      <c r="P16" s="1441"/>
      <c r="Q16" s="1442"/>
      <c r="R16" s="1405"/>
    </row>
    <row r="17" spans="1:18" ht="30.75" customHeight="1" x14ac:dyDescent="0.25">
      <c r="A17" s="1547" t="s">
        <v>288</v>
      </c>
      <c r="B17" s="1547"/>
      <c r="C17" s="1547"/>
      <c r="D17" s="1547"/>
      <c r="E17" s="1547"/>
      <c r="F17" s="1547"/>
      <c r="G17" s="1547"/>
      <c r="H17" s="1547"/>
      <c r="I17" s="1547"/>
      <c r="J17" s="1547"/>
      <c r="K17" s="1547"/>
      <c r="L17" s="1547"/>
      <c r="M17" s="1547"/>
      <c r="N17" s="1547"/>
      <c r="O17" s="1547"/>
      <c r="P17" s="1547"/>
      <c r="Q17" s="1547"/>
      <c r="R17" s="1275"/>
    </row>
    <row r="18" spans="1:18" x14ac:dyDescent="0.25">
      <c r="A18" s="1275"/>
      <c r="B18" s="1275"/>
      <c r="C18" s="1275"/>
      <c r="D18" s="1291"/>
      <c r="E18" s="1291"/>
      <c r="F18" s="1290"/>
      <c r="G18" s="1290"/>
      <c r="H18" s="1291"/>
      <c r="I18" s="1291"/>
      <c r="J18" s="1275"/>
      <c r="K18" s="1275"/>
      <c r="L18" s="1291"/>
      <c r="M18" s="1291"/>
      <c r="N18" s="1275"/>
      <c r="O18" s="1275"/>
      <c r="P18" s="1291"/>
      <c r="Q18" s="1275"/>
      <c r="R18" s="1275"/>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&amp;R248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4.1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18" ht="15.75" customHeight="1" x14ac:dyDescent="0.25">
      <c r="A1" s="1398" t="s">
        <v>1036</v>
      </c>
      <c r="B1" s="1418"/>
      <c r="C1" s="1418"/>
      <c r="D1" s="1419"/>
      <c r="E1" s="1419"/>
      <c r="F1" s="1420"/>
      <c r="G1" s="1420"/>
      <c r="H1" s="1419"/>
      <c r="I1" s="1419"/>
      <c r="J1" s="1420"/>
      <c r="K1" s="1420"/>
      <c r="L1" s="1419"/>
      <c r="M1" s="1419"/>
      <c r="N1" s="1420"/>
      <c r="O1" s="1420"/>
      <c r="P1" s="1419"/>
      <c r="Q1" s="1260" t="s">
        <v>886</v>
      </c>
      <c r="R1" s="1275"/>
    </row>
    <row r="2" spans="1:18" ht="18" x14ac:dyDescent="0.25">
      <c r="A2" s="1398" t="s">
        <v>1091</v>
      </c>
      <c r="B2" s="1418"/>
      <c r="C2" s="1418"/>
      <c r="D2" s="1419"/>
      <c r="E2" s="1419"/>
      <c r="F2" s="1420"/>
      <c r="G2" s="1420"/>
      <c r="H2" s="1419"/>
      <c r="I2" s="1419"/>
      <c r="J2" s="1420"/>
      <c r="K2" s="1420"/>
      <c r="L2" s="1419"/>
      <c r="M2" s="1419"/>
      <c r="N2" s="1420"/>
      <c r="O2" s="1420"/>
      <c r="P2" s="1419"/>
      <c r="Q2" s="1420"/>
      <c r="R2" s="1275"/>
    </row>
    <row r="3" spans="1:18" ht="18" x14ac:dyDescent="0.25">
      <c r="A3" s="1257" t="s">
        <v>276</v>
      </c>
      <c r="B3" s="1420"/>
      <c r="C3" s="1420"/>
      <c r="D3" s="1421"/>
      <c r="E3" s="1421"/>
      <c r="F3" s="1420"/>
      <c r="G3" s="1420"/>
      <c r="H3" s="1421"/>
      <c r="I3" s="1421"/>
      <c r="J3" s="1420"/>
      <c r="K3" s="1420"/>
      <c r="L3" s="1421"/>
      <c r="M3" s="1421"/>
      <c r="N3" s="1420"/>
      <c r="O3" s="1420"/>
      <c r="P3" s="1421"/>
      <c r="Q3" s="1420"/>
      <c r="R3" s="1275"/>
    </row>
    <row r="4" spans="1:18" ht="15.75" x14ac:dyDescent="0.25">
      <c r="A4" s="1354"/>
      <c r="B4" s="1354"/>
      <c r="C4" s="1354"/>
      <c r="D4" s="1356"/>
      <c r="E4" s="1356"/>
      <c r="F4" s="1354"/>
      <c r="G4" s="1354"/>
      <c r="H4" s="1356"/>
      <c r="I4" s="1356"/>
      <c r="J4" s="1355"/>
      <c r="K4" s="1355"/>
      <c r="L4" s="1356"/>
      <c r="M4" s="1356"/>
      <c r="N4" s="1355"/>
      <c r="O4" s="1355"/>
      <c r="P4" s="1356"/>
      <c r="Q4" s="1354"/>
      <c r="R4" s="1275"/>
    </row>
    <row r="5" spans="1:18" ht="30" customHeight="1" x14ac:dyDescent="0.25">
      <c r="A5" s="1537" t="s">
        <v>62</v>
      </c>
      <c r="B5" s="1537" t="s">
        <v>329</v>
      </c>
      <c r="C5" s="1233"/>
      <c r="D5" s="1537" t="s">
        <v>1042</v>
      </c>
      <c r="E5" s="1233"/>
      <c r="F5" s="1537" t="s">
        <v>304</v>
      </c>
      <c r="G5" s="1233"/>
      <c r="H5" s="1537" t="s">
        <v>1042</v>
      </c>
      <c r="I5" s="1233"/>
      <c r="J5" s="1537" t="s">
        <v>323</v>
      </c>
      <c r="K5" s="1233"/>
      <c r="L5" s="1537" t="s">
        <v>1042</v>
      </c>
      <c r="M5" s="1233"/>
      <c r="N5" s="1537" t="s">
        <v>331</v>
      </c>
      <c r="O5" s="1233"/>
      <c r="P5" s="1537" t="s">
        <v>1042</v>
      </c>
      <c r="Q5" s="1537"/>
    </row>
    <row r="6" spans="1:18" ht="30" customHeight="1" x14ac:dyDescent="0.25">
      <c r="A6" s="1539"/>
      <c r="B6" s="1539"/>
      <c r="C6" s="1424"/>
      <c r="D6" s="1539"/>
      <c r="E6" s="1424"/>
      <c r="F6" s="1539"/>
      <c r="G6" s="1424"/>
      <c r="H6" s="1539"/>
      <c r="I6" s="1424"/>
      <c r="J6" s="1539"/>
      <c r="K6" s="1424"/>
      <c r="L6" s="1539"/>
      <c r="M6" s="1424"/>
      <c r="N6" s="1539"/>
      <c r="O6" s="1424"/>
      <c r="P6" s="1539"/>
      <c r="Q6" s="1539"/>
    </row>
    <row r="7" spans="1:18" ht="15.75" x14ac:dyDescent="0.25">
      <c r="A7" s="1276">
        <v>2006</v>
      </c>
      <c r="B7" s="1400">
        <v>48537</v>
      </c>
      <c r="C7" s="1400"/>
      <c r="D7" s="1400" t="s">
        <v>293</v>
      </c>
      <c r="E7" s="1400"/>
      <c r="F7" s="1394">
        <v>18.21</v>
      </c>
      <c r="G7" s="1394"/>
      <c r="H7" s="1394" t="s">
        <v>293</v>
      </c>
      <c r="I7" s="1394"/>
      <c r="J7" s="1400">
        <v>883881</v>
      </c>
      <c r="K7" s="1400"/>
      <c r="L7" s="1400" t="s">
        <v>293</v>
      </c>
      <c r="M7" s="1400"/>
      <c r="N7" s="1400">
        <v>24558053</v>
      </c>
      <c r="O7" s="1400"/>
      <c r="P7" s="1400" t="s">
        <v>293</v>
      </c>
    </row>
    <row r="8" spans="1:18" ht="15.75" x14ac:dyDescent="0.25">
      <c r="A8" s="1276">
        <v>2007</v>
      </c>
      <c r="B8" s="1400">
        <v>47337</v>
      </c>
      <c r="C8" s="1400"/>
      <c r="D8" s="1400">
        <f>B8-B7</f>
        <v>-1200</v>
      </c>
      <c r="E8" s="1400"/>
      <c r="F8" s="1394">
        <v>21.77</v>
      </c>
      <c r="G8" s="1394"/>
      <c r="H8" s="1394">
        <f>F8-F7</f>
        <v>3.5599999999999987</v>
      </c>
      <c r="I8" s="1394"/>
      <c r="J8" s="1400">
        <v>1030458</v>
      </c>
      <c r="K8" s="1400"/>
      <c r="L8" s="1400">
        <f>J8-J7</f>
        <v>146577</v>
      </c>
      <c r="M8" s="1400"/>
      <c r="N8" s="1400">
        <v>24072594</v>
      </c>
      <c r="O8" s="1400"/>
      <c r="P8" s="1400">
        <f>N8-N7</f>
        <v>-485459</v>
      </c>
    </row>
    <row r="9" spans="1:18" ht="15.75" x14ac:dyDescent="0.25">
      <c r="A9" s="1276">
        <v>2008</v>
      </c>
      <c r="B9" s="1400">
        <v>47706</v>
      </c>
      <c r="C9" s="1400"/>
      <c r="D9" s="1400">
        <f t="shared" ref="D9:D14" si="0">B9-B8</f>
        <v>369</v>
      </c>
      <c r="E9" s="1400"/>
      <c r="F9" s="1394">
        <v>23.94</v>
      </c>
      <c r="G9" s="1394"/>
      <c r="H9" s="1394">
        <f t="shared" ref="H9:H14" si="1">F9-F8</f>
        <v>2.1700000000000017</v>
      </c>
      <c r="I9" s="1394"/>
      <c r="J9" s="1400">
        <v>1142214</v>
      </c>
      <c r="K9" s="1400"/>
      <c r="L9" s="1400">
        <f t="shared" ref="L9:L14" si="2">J9-J8</f>
        <v>111756</v>
      </c>
      <c r="M9" s="1400"/>
      <c r="N9" s="1400">
        <v>24609342</v>
      </c>
      <c r="O9" s="1400"/>
      <c r="P9" s="1400">
        <f t="shared" ref="P9:P14" si="3">N9-N8</f>
        <v>536748</v>
      </c>
    </row>
    <row r="10" spans="1:18" ht="15.75" x14ac:dyDescent="0.25">
      <c r="A10" s="1276">
        <v>2009</v>
      </c>
      <c r="B10" s="1400">
        <v>49327</v>
      </c>
      <c r="C10" s="1400"/>
      <c r="D10" s="1400">
        <f t="shared" si="0"/>
        <v>1621</v>
      </c>
      <c r="E10" s="1400"/>
      <c r="F10" s="1394">
        <v>24.35</v>
      </c>
      <c r="G10" s="1394"/>
      <c r="H10" s="1394">
        <f t="shared" si="1"/>
        <v>0.41000000000000014</v>
      </c>
      <c r="I10" s="1394"/>
      <c r="J10" s="1400">
        <v>1200967</v>
      </c>
      <c r="K10" s="1400"/>
      <c r="L10" s="1400">
        <f t="shared" si="2"/>
        <v>58753</v>
      </c>
      <c r="M10" s="1400"/>
      <c r="N10" s="1400">
        <v>24685017</v>
      </c>
      <c r="O10" s="1400"/>
      <c r="P10" s="1400">
        <f t="shared" si="3"/>
        <v>75675</v>
      </c>
    </row>
    <row r="11" spans="1:18" ht="15.75" x14ac:dyDescent="0.25">
      <c r="A11" s="1276">
        <v>2010</v>
      </c>
      <c r="B11" s="1400">
        <v>50853</v>
      </c>
      <c r="C11" s="1400"/>
      <c r="D11" s="1400">
        <f t="shared" si="0"/>
        <v>1526</v>
      </c>
      <c r="E11" s="1400"/>
      <c r="F11" s="1394">
        <v>24.4</v>
      </c>
      <c r="G11" s="1394"/>
      <c r="H11" s="1394">
        <f t="shared" si="1"/>
        <v>4.9999999999997158E-2</v>
      </c>
      <c r="I11" s="1394"/>
      <c r="J11" s="1400">
        <v>1240839</v>
      </c>
      <c r="K11" s="1400"/>
      <c r="L11" s="1400">
        <f t="shared" si="2"/>
        <v>39872</v>
      </c>
      <c r="M11" s="1400"/>
      <c r="N11" s="1400">
        <v>25568081</v>
      </c>
      <c r="O11" s="1400"/>
      <c r="P11" s="1400">
        <f t="shared" si="3"/>
        <v>883064</v>
      </c>
    </row>
    <row r="12" spans="1:18" ht="15.75" x14ac:dyDescent="0.25">
      <c r="A12" s="1276">
        <v>2011</v>
      </c>
      <c r="B12" s="1400">
        <v>49832</v>
      </c>
      <c r="C12" s="1400"/>
      <c r="D12" s="1400">
        <f t="shared" si="0"/>
        <v>-1021</v>
      </c>
      <c r="E12" s="1400"/>
      <c r="F12" s="1394">
        <v>23.95</v>
      </c>
      <c r="G12" s="1394"/>
      <c r="H12" s="1394">
        <f t="shared" si="1"/>
        <v>-0.44999999999999929</v>
      </c>
      <c r="I12" s="1394"/>
      <c r="J12" s="1400">
        <v>1193339</v>
      </c>
      <c r="K12" s="1400"/>
      <c r="L12" s="1400">
        <f t="shared" si="2"/>
        <v>-47500</v>
      </c>
      <c r="M12" s="1400"/>
      <c r="N12" s="1400">
        <v>24957195</v>
      </c>
      <c r="O12" s="1400"/>
      <c r="P12" s="1400">
        <f t="shared" si="3"/>
        <v>-610886</v>
      </c>
    </row>
    <row r="13" spans="1:18" ht="15.75" x14ac:dyDescent="0.25">
      <c r="A13" s="1276">
        <v>2012</v>
      </c>
      <c r="B13" s="1400">
        <v>50597</v>
      </c>
      <c r="C13" s="1400"/>
      <c r="D13" s="1400">
        <f t="shared" si="0"/>
        <v>765</v>
      </c>
      <c r="E13" s="1400"/>
      <c r="F13" s="1394">
        <v>26.26</v>
      </c>
      <c r="G13" s="1394"/>
      <c r="H13" s="1394">
        <f t="shared" si="1"/>
        <v>2.3100000000000023</v>
      </c>
      <c r="I13" s="1394"/>
      <c r="J13" s="1400">
        <v>1328514</v>
      </c>
      <c r="K13" s="1400"/>
      <c r="L13" s="1400">
        <f t="shared" si="2"/>
        <v>135175</v>
      </c>
      <c r="M13" s="1400"/>
      <c r="N13" s="1400">
        <v>24580224</v>
      </c>
      <c r="O13" s="1400"/>
      <c r="P13" s="1400">
        <f t="shared" si="3"/>
        <v>-376971</v>
      </c>
    </row>
    <row r="14" spans="1:18" s="1275" customFormat="1" ht="15.75" x14ac:dyDescent="0.25">
      <c r="A14" s="1277">
        <v>2013</v>
      </c>
      <c r="B14" s="1346">
        <v>54898</v>
      </c>
      <c r="C14" s="1346"/>
      <c r="D14" s="1346">
        <f t="shared" si="0"/>
        <v>4301</v>
      </c>
      <c r="E14" s="1346"/>
      <c r="F14" s="1396">
        <v>32.39</v>
      </c>
      <c r="G14" s="1396"/>
      <c r="H14" s="1396">
        <f t="shared" si="1"/>
        <v>6.129999999999999</v>
      </c>
      <c r="I14" s="1396"/>
      <c r="J14" s="1346">
        <v>1778374</v>
      </c>
      <c r="K14" s="1346"/>
      <c r="L14" s="1346">
        <f t="shared" si="2"/>
        <v>449860</v>
      </c>
      <c r="M14" s="1346"/>
      <c r="N14" s="1346">
        <v>27134997</v>
      </c>
      <c r="O14" s="1346"/>
      <c r="P14" s="1346">
        <f t="shared" si="3"/>
        <v>2554773</v>
      </c>
      <c r="Q14" s="1280"/>
    </row>
    <row r="15" spans="1:18" x14ac:dyDescent="0.25">
      <c r="A15" s="1440"/>
      <c r="B15" s="1441"/>
      <c r="C15" s="1441"/>
      <c r="D15" s="1441"/>
      <c r="E15" s="1441"/>
      <c r="H15" s="1441"/>
      <c r="I15" s="1441"/>
      <c r="J15" s="1441"/>
      <c r="K15" s="1441"/>
      <c r="L15" s="1441"/>
      <c r="M15" s="1441"/>
      <c r="N15" s="1441"/>
      <c r="O15" s="1441"/>
      <c r="P15" s="1441"/>
      <c r="Q15" s="1442"/>
      <c r="R15" s="1405"/>
    </row>
    <row r="16" spans="1:18" ht="15.75" x14ac:dyDescent="0.25">
      <c r="A16" s="1425" t="s">
        <v>294</v>
      </c>
      <c r="B16" s="1441"/>
      <c r="C16" s="1441"/>
      <c r="D16" s="1441"/>
      <c r="E16" s="1441"/>
      <c r="H16" s="1441"/>
      <c r="I16" s="1441"/>
      <c r="J16" s="1441"/>
      <c r="K16" s="1441"/>
      <c r="L16" s="1441"/>
      <c r="M16" s="1441"/>
      <c r="N16" s="1441"/>
      <c r="O16" s="1441"/>
      <c r="P16" s="1441"/>
      <c r="Q16" s="1442"/>
      <c r="R16" s="1405"/>
    </row>
    <row r="17" spans="1:18" ht="15.75" x14ac:dyDescent="0.25">
      <c r="A17" s="1425" t="s">
        <v>327</v>
      </c>
      <c r="B17" s="1425"/>
      <c r="C17" s="1425"/>
      <c r="D17" s="1425"/>
      <c r="E17" s="1425"/>
      <c r="F17" s="1425"/>
      <c r="G17" s="1425"/>
      <c r="H17" s="1425"/>
      <c r="I17" s="1425"/>
      <c r="J17" s="1425"/>
      <c r="K17" s="1425"/>
      <c r="L17" s="1425"/>
      <c r="M17" s="1425"/>
      <c r="N17" s="1425"/>
      <c r="O17" s="1425"/>
      <c r="P17" s="1425"/>
      <c r="Q17" s="1425"/>
      <c r="R17" s="1405"/>
    </row>
    <row r="18" spans="1:18" ht="30.75" customHeight="1" x14ac:dyDescent="0.25">
      <c r="A18" s="1547" t="s">
        <v>288</v>
      </c>
      <c r="B18" s="1547"/>
      <c r="C18" s="1547"/>
      <c r="D18" s="1547"/>
      <c r="E18" s="1547"/>
      <c r="F18" s="1547"/>
      <c r="G18" s="1547"/>
      <c r="H18" s="1547"/>
      <c r="I18" s="1547"/>
      <c r="J18" s="1547"/>
      <c r="K18" s="1547"/>
      <c r="L18" s="1547"/>
      <c r="M18" s="1547"/>
      <c r="N18" s="1547"/>
      <c r="O18" s="1547"/>
      <c r="P18" s="1547"/>
      <c r="Q18" s="1547"/>
      <c r="R18" s="1275"/>
    </row>
    <row r="19" spans="1:18" x14ac:dyDescent="0.25">
      <c r="A19" s="1275"/>
      <c r="B19" s="1275"/>
      <c r="C19" s="1275"/>
      <c r="D19" s="1291"/>
      <c r="E19" s="1291"/>
      <c r="F19" s="1290"/>
      <c r="G19" s="1290"/>
      <c r="H19" s="1291"/>
      <c r="I19" s="1291"/>
      <c r="J19" s="1275"/>
      <c r="K19" s="1275"/>
      <c r="L19" s="1291"/>
      <c r="M19" s="1291"/>
      <c r="N19" s="1275"/>
      <c r="O19" s="1275"/>
      <c r="P19" s="1291"/>
      <c r="Q19" s="1275"/>
      <c r="R19" s="1275"/>
    </row>
  </sheetData>
  <mergeCells count="11">
    <mergeCell ref="L5:L6"/>
    <mergeCell ref="N5:N6"/>
    <mergeCell ref="P5:P6"/>
    <mergeCell ref="Q5:Q6"/>
    <mergeCell ref="A18:Q18"/>
    <mergeCell ref="A5:A6"/>
    <mergeCell ref="B5:B6"/>
    <mergeCell ref="D5:D6"/>
    <mergeCell ref="F5:F6"/>
    <mergeCell ref="H5:H6"/>
    <mergeCell ref="J5:J6"/>
  </mergeCells>
  <printOptions horizontalCentered="1" verticalCentered="1"/>
  <pageMargins left="0.98425196850393704" right="0.39370078740157483" top="0.39370078740157483" bottom="0.39370078740157483" header="0" footer="0.19685039370078741"/>
  <pageSetup orientation="landscape" r:id="rId1"/>
  <headerFooter>
    <oddFooter>&amp;L249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J19"/>
  <sheetViews>
    <sheetView showGridLines="0" view="pageBreakPreview" zoomScaleNormal="100" zoomScaleSheetLayoutView="100" workbookViewId="0">
      <selection activeCell="I8" sqref="I8"/>
    </sheetView>
  </sheetViews>
  <sheetFormatPr baseColWidth="10" defaultRowHeight="15.75" x14ac:dyDescent="0.25"/>
  <cols>
    <col min="1" max="1" width="50.625" customWidth="1"/>
    <col min="2" max="2" width="15.625" customWidth="1"/>
    <col min="3" max="3" width="10.625" customWidth="1"/>
    <col min="4" max="4" width="3.625" customWidth="1"/>
    <col min="5" max="5" width="10.625" customWidth="1"/>
    <col min="6" max="6" width="3.625" customWidth="1"/>
    <col min="7" max="7" width="10.625" customWidth="1"/>
    <col min="8" max="8" width="3.625" customWidth="1"/>
    <col min="9" max="9" width="10.625" customWidth="1"/>
    <col min="10" max="10" width="3.625" customWidth="1"/>
  </cols>
  <sheetData>
    <row r="1" spans="1:10" ht="18" x14ac:dyDescent="0.25">
      <c r="A1" s="33" t="s">
        <v>0</v>
      </c>
      <c r="B1" s="33"/>
      <c r="C1" s="33"/>
      <c r="D1" s="33"/>
      <c r="E1" s="33"/>
      <c r="F1" s="34"/>
      <c r="G1" s="34"/>
      <c r="H1" s="35"/>
      <c r="I1" s="36"/>
      <c r="J1" s="42" t="s">
        <v>260</v>
      </c>
    </row>
    <row r="2" spans="1:10" ht="18" x14ac:dyDescent="0.25">
      <c r="A2" s="33" t="s">
        <v>1</v>
      </c>
      <c r="B2" s="33"/>
      <c r="C2" s="33"/>
      <c r="D2" s="33"/>
      <c r="E2" s="37"/>
      <c r="F2" s="34"/>
      <c r="G2" s="34"/>
      <c r="H2" s="34"/>
      <c r="I2" s="38"/>
      <c r="J2" s="38"/>
    </row>
    <row r="3" spans="1:10" ht="18" x14ac:dyDescent="0.25">
      <c r="A3" s="1527">
        <v>2013</v>
      </c>
      <c r="B3" s="1527"/>
      <c r="C3" s="1527"/>
      <c r="D3" s="1527"/>
      <c r="E3" s="1527"/>
      <c r="F3" s="1527"/>
      <c r="G3" s="1527"/>
      <c r="H3" s="1527"/>
      <c r="I3" s="1527"/>
      <c r="J3" s="1527"/>
    </row>
    <row r="4" spans="1:10" x14ac:dyDescent="0.25">
      <c r="A4" s="14"/>
      <c r="B4" s="14"/>
      <c r="C4" s="14"/>
      <c r="D4" s="14"/>
      <c r="E4" s="14"/>
      <c r="F4" s="14"/>
      <c r="G4" s="14"/>
      <c r="H4" s="14"/>
      <c r="I4" s="14"/>
      <c r="J4" s="14"/>
    </row>
    <row r="5" spans="1:10" x14ac:dyDescent="0.25">
      <c r="A5" s="1522" t="s">
        <v>2</v>
      </c>
      <c r="B5" s="1522" t="s">
        <v>3</v>
      </c>
      <c r="C5" s="1524" t="s">
        <v>4</v>
      </c>
      <c r="D5" s="1524"/>
      <c r="E5" s="1524"/>
      <c r="F5" s="1524"/>
      <c r="G5" s="1524"/>
      <c r="H5" s="1524"/>
      <c r="I5" s="1522" t="s">
        <v>5</v>
      </c>
      <c r="J5" s="1522"/>
    </row>
    <row r="6" spans="1:10" x14ac:dyDescent="0.25">
      <c r="A6" s="1523"/>
      <c r="B6" s="1523"/>
      <c r="C6" s="1523" t="s">
        <v>6</v>
      </c>
      <c r="D6" s="1523"/>
      <c r="E6" s="1523" t="s">
        <v>7</v>
      </c>
      <c r="F6" s="1523"/>
      <c r="G6" s="1523" t="s">
        <v>8</v>
      </c>
      <c r="H6" s="1523"/>
      <c r="I6" s="1523"/>
      <c r="J6" s="1523"/>
    </row>
    <row r="7" spans="1:10" x14ac:dyDescent="0.25">
      <c r="A7" s="66" t="s">
        <v>47</v>
      </c>
      <c r="B7" s="45"/>
      <c r="C7" s="46">
        <v>150000</v>
      </c>
      <c r="D7" s="47"/>
      <c r="E7" s="48">
        <v>0</v>
      </c>
      <c r="F7" s="47"/>
      <c r="G7" s="48">
        <v>0</v>
      </c>
      <c r="H7" s="49"/>
      <c r="I7" s="46">
        <f t="shared" ref="I7:I17" si="0">SUM(C7+E7+G7)</f>
        <v>150000</v>
      </c>
      <c r="J7" s="47"/>
    </row>
    <row r="8" spans="1:10" ht="47.25" x14ac:dyDescent="0.25">
      <c r="A8" s="67" t="s">
        <v>855</v>
      </c>
      <c r="B8" s="26"/>
      <c r="C8" s="19">
        <v>1959266</v>
      </c>
      <c r="D8" s="20"/>
      <c r="E8" s="40">
        <v>0</v>
      </c>
      <c r="F8" s="20"/>
      <c r="G8" s="40">
        <v>0</v>
      </c>
      <c r="H8" s="21"/>
      <c r="I8" s="19">
        <f t="shared" si="0"/>
        <v>1959266</v>
      </c>
      <c r="J8" s="20"/>
    </row>
    <row r="9" spans="1:10" x14ac:dyDescent="0.25">
      <c r="A9" s="67" t="s">
        <v>48</v>
      </c>
      <c r="B9" s="26"/>
      <c r="C9" s="19">
        <v>3000000</v>
      </c>
      <c r="D9" s="20"/>
      <c r="E9" s="40">
        <v>0</v>
      </c>
      <c r="F9" s="20"/>
      <c r="G9" s="40">
        <v>0</v>
      </c>
      <c r="H9" s="21"/>
      <c r="I9" s="19">
        <f t="shared" si="0"/>
        <v>3000000</v>
      </c>
      <c r="J9" s="20"/>
    </row>
    <row r="10" spans="1:10" x14ac:dyDescent="0.25">
      <c r="A10" s="67" t="s">
        <v>49</v>
      </c>
      <c r="B10" s="26"/>
      <c r="C10" s="19">
        <v>120000</v>
      </c>
      <c r="D10" s="20"/>
      <c r="E10" s="40">
        <v>0</v>
      </c>
      <c r="F10" s="20"/>
      <c r="G10" s="40">
        <v>0</v>
      </c>
      <c r="H10" s="21"/>
      <c r="I10" s="19">
        <f t="shared" si="0"/>
        <v>120000</v>
      </c>
      <c r="J10" s="20"/>
    </row>
    <row r="11" spans="1:10" x14ac:dyDescent="0.25">
      <c r="A11" s="67" t="s">
        <v>50</v>
      </c>
      <c r="B11" s="26"/>
      <c r="C11" s="19">
        <v>4000000</v>
      </c>
      <c r="D11" s="20"/>
      <c r="E11" s="40">
        <v>0</v>
      </c>
      <c r="F11" s="20"/>
      <c r="G11" s="40">
        <v>0</v>
      </c>
      <c r="H11" s="21"/>
      <c r="I11" s="19">
        <f t="shared" si="0"/>
        <v>4000000</v>
      </c>
      <c r="J11" s="20"/>
    </row>
    <row r="12" spans="1:10" x14ac:dyDescent="0.25">
      <c r="A12" s="68" t="s">
        <v>51</v>
      </c>
      <c r="B12" s="26"/>
      <c r="C12" s="19">
        <v>9570.34</v>
      </c>
      <c r="D12" s="20"/>
      <c r="E12" s="40">
        <v>0</v>
      </c>
      <c r="F12" s="20"/>
      <c r="G12" s="40">
        <v>0</v>
      </c>
      <c r="H12" s="21"/>
      <c r="I12" s="19">
        <f t="shared" si="0"/>
        <v>9570.34</v>
      </c>
      <c r="J12" s="20"/>
    </row>
    <row r="13" spans="1:10" x14ac:dyDescent="0.25">
      <c r="A13" s="67" t="s">
        <v>52</v>
      </c>
      <c r="B13" s="26"/>
      <c r="C13" s="19">
        <v>7700000</v>
      </c>
      <c r="D13" s="20"/>
      <c r="E13" s="40">
        <v>0</v>
      </c>
      <c r="F13" s="20"/>
      <c r="G13" s="40">
        <v>0</v>
      </c>
      <c r="H13" s="21"/>
      <c r="I13" s="19">
        <f t="shared" si="0"/>
        <v>7700000</v>
      </c>
      <c r="J13" s="20"/>
    </row>
    <row r="14" spans="1:10" x14ac:dyDescent="0.25">
      <c r="A14" s="68" t="s">
        <v>53</v>
      </c>
      <c r="B14" s="26"/>
      <c r="C14" s="19">
        <v>950000</v>
      </c>
      <c r="D14" s="20"/>
      <c r="E14" s="40">
        <v>0</v>
      </c>
      <c r="F14" s="20"/>
      <c r="G14" s="40">
        <v>0</v>
      </c>
      <c r="H14" s="21"/>
      <c r="I14" s="19">
        <f t="shared" si="0"/>
        <v>950000</v>
      </c>
      <c r="J14" s="20"/>
    </row>
    <row r="15" spans="1:10" ht="31.5" x14ac:dyDescent="0.25">
      <c r="A15" s="67" t="s">
        <v>54</v>
      </c>
      <c r="B15" s="26"/>
      <c r="C15" s="19">
        <v>1600000</v>
      </c>
      <c r="D15" s="20"/>
      <c r="E15" s="40">
        <v>0</v>
      </c>
      <c r="F15" s="20"/>
      <c r="G15" s="40">
        <v>0</v>
      </c>
      <c r="H15" s="21"/>
      <c r="I15" s="19">
        <f t="shared" si="0"/>
        <v>1600000</v>
      </c>
      <c r="J15" s="20"/>
    </row>
    <row r="16" spans="1:10" x14ac:dyDescent="0.25">
      <c r="A16" s="67" t="s">
        <v>55</v>
      </c>
      <c r="B16" s="26"/>
      <c r="C16" s="19">
        <v>1850000</v>
      </c>
      <c r="D16" s="20"/>
      <c r="E16" s="40">
        <v>0</v>
      </c>
      <c r="F16" s="20"/>
      <c r="G16" s="40">
        <v>0</v>
      </c>
      <c r="H16" s="21"/>
      <c r="I16" s="19">
        <f t="shared" si="0"/>
        <v>1850000</v>
      </c>
      <c r="J16" s="20"/>
    </row>
    <row r="17" spans="1:10" ht="34.5" customHeight="1" x14ac:dyDescent="0.25">
      <c r="A17" s="69" t="s">
        <v>856</v>
      </c>
      <c r="B17" s="28"/>
      <c r="C17" s="29">
        <v>450000</v>
      </c>
      <c r="D17" s="30"/>
      <c r="E17" s="43">
        <v>0</v>
      </c>
      <c r="F17" s="30"/>
      <c r="G17" s="43">
        <v>0</v>
      </c>
      <c r="H17" s="31"/>
      <c r="I17" s="29">
        <f t="shared" si="0"/>
        <v>450000</v>
      </c>
      <c r="J17" s="30"/>
    </row>
    <row r="18" spans="1:10" ht="15" customHeight="1" x14ac:dyDescent="0.25">
      <c r="A18" s="6"/>
      <c r="B18" s="2"/>
      <c r="C18" s="1"/>
      <c r="D18" s="6"/>
      <c r="E18" s="6"/>
      <c r="F18" s="6"/>
      <c r="G18" s="7"/>
      <c r="H18" s="7"/>
      <c r="I18" s="7"/>
      <c r="J18" s="7"/>
    </row>
    <row r="19" spans="1:10" x14ac:dyDescent="0.25">
      <c r="A19" s="12" t="s">
        <v>258</v>
      </c>
    </row>
  </sheetData>
  <mergeCells count="8">
    <mergeCell ref="A3:J3"/>
    <mergeCell ref="A5:A6"/>
    <mergeCell ref="B5:B6"/>
    <mergeCell ref="C5:H5"/>
    <mergeCell ref="C6:D6"/>
    <mergeCell ref="E6:F6"/>
    <mergeCell ref="G6:H6"/>
    <mergeCell ref="I5:J6"/>
  </mergeCells>
  <printOptions horizontalCentered="1" verticalCentered="1"/>
  <pageMargins left="0.98425196850393704" right="0.39370078740157483" top="0.39370078740157483" bottom="0.39370078740157483" header="0" footer="0.19685039370078741"/>
  <pageSetup scale="80" orientation="landscape" r:id="rId1"/>
  <headerFooter>
    <oddFooter>&amp;R196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9"/>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0.625" style="1263" customWidth="1"/>
    <col min="3" max="3" width="1.625" style="1263" customWidth="1"/>
    <col min="4" max="4" width="10.625" style="1301" customWidth="1"/>
    <col min="5" max="5" width="1.625" style="1301" customWidth="1"/>
    <col min="6" max="6" width="15.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263" customWidth="1"/>
    <col min="14" max="14" width="11.5" style="1263" customWidth="1"/>
    <col min="15" max="15" width="10.5" style="1263" customWidth="1"/>
    <col min="16" max="16384" width="10.25" style="1263"/>
  </cols>
  <sheetData>
    <row r="1" spans="1:14" ht="15.75" customHeight="1" x14ac:dyDescent="0.25">
      <c r="A1" s="1398" t="s">
        <v>1036</v>
      </c>
      <c r="B1" s="1418"/>
      <c r="C1" s="1418"/>
      <c r="D1" s="1419"/>
      <c r="E1" s="1419"/>
      <c r="F1" s="1420"/>
      <c r="G1" s="1420"/>
      <c r="H1" s="1419"/>
      <c r="I1" s="1419"/>
      <c r="J1" s="1420"/>
      <c r="K1" s="1420"/>
      <c r="L1" s="1419"/>
      <c r="M1" s="1260" t="s">
        <v>887</v>
      </c>
      <c r="N1" s="1275"/>
    </row>
    <row r="2" spans="1:14" ht="18" x14ac:dyDescent="0.25">
      <c r="A2" s="1398" t="s">
        <v>1092</v>
      </c>
      <c r="B2" s="1418"/>
      <c r="C2" s="1418"/>
      <c r="D2" s="1419"/>
      <c r="E2" s="1419"/>
      <c r="F2" s="1420"/>
      <c r="G2" s="1420"/>
      <c r="H2" s="1419"/>
      <c r="I2" s="1419"/>
      <c r="J2" s="1420"/>
      <c r="K2" s="1420"/>
      <c r="L2" s="1419"/>
      <c r="M2" s="1420"/>
      <c r="N2" s="1275"/>
    </row>
    <row r="3" spans="1:14" ht="18" x14ac:dyDescent="0.25">
      <c r="A3" s="1257"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30" customHeight="1" x14ac:dyDescent="0.25">
      <c r="A5" s="1537" t="s">
        <v>62</v>
      </c>
      <c r="B5" s="1537" t="s">
        <v>329</v>
      </c>
      <c r="C5" s="1537"/>
      <c r="D5" s="1537" t="s">
        <v>1042</v>
      </c>
      <c r="E5" s="1537"/>
      <c r="F5" s="1537" t="s">
        <v>320</v>
      </c>
      <c r="G5" s="1537"/>
      <c r="H5" s="1537" t="s">
        <v>1042</v>
      </c>
      <c r="I5" s="1537"/>
      <c r="J5" s="1537" t="s">
        <v>324</v>
      </c>
      <c r="K5" s="1537"/>
      <c r="L5" s="1537" t="s">
        <v>1042</v>
      </c>
      <c r="M5" s="1537"/>
    </row>
    <row r="6" spans="1:14" ht="30" customHeight="1" x14ac:dyDescent="0.25">
      <c r="A6" s="1539"/>
      <c r="B6" s="1539"/>
      <c r="C6" s="1539"/>
      <c r="D6" s="1539"/>
      <c r="E6" s="1539"/>
      <c r="F6" s="1539"/>
      <c r="G6" s="1539"/>
      <c r="H6" s="1539"/>
      <c r="I6" s="1539"/>
      <c r="J6" s="1539"/>
      <c r="K6" s="1539"/>
      <c r="L6" s="1539"/>
      <c r="M6" s="1539"/>
    </row>
    <row r="7" spans="1:14" ht="15.75" x14ac:dyDescent="0.25">
      <c r="A7" s="1276">
        <v>2006</v>
      </c>
      <c r="B7" s="1400">
        <v>18551</v>
      </c>
      <c r="C7" s="1400"/>
      <c r="D7" s="1400" t="s">
        <v>293</v>
      </c>
      <c r="E7" s="1400"/>
      <c r="F7" s="1394">
        <v>4.6399999999999997</v>
      </c>
      <c r="G7" s="1394"/>
      <c r="H7" s="1400" t="s">
        <v>293</v>
      </c>
      <c r="I7" s="1394"/>
      <c r="J7" s="1400">
        <v>86059</v>
      </c>
      <c r="K7" s="1400"/>
      <c r="L7" s="1400" t="s">
        <v>293</v>
      </c>
    </row>
    <row r="8" spans="1:14" ht="15.75" x14ac:dyDescent="0.25">
      <c r="A8" s="1276">
        <v>2007</v>
      </c>
      <c r="B8" s="1400">
        <v>21105</v>
      </c>
      <c r="C8" s="1400"/>
      <c r="D8" s="1400">
        <f>B8-B7</f>
        <v>2554</v>
      </c>
      <c r="E8" s="1400"/>
      <c r="F8" s="1394">
        <v>5.04</v>
      </c>
      <c r="G8" s="1394"/>
      <c r="H8" s="1394">
        <f>F8-F7</f>
        <v>0.40000000000000036</v>
      </c>
      <c r="I8" s="1394"/>
      <c r="J8" s="1400">
        <v>106357</v>
      </c>
      <c r="K8" s="1400"/>
      <c r="L8" s="1400">
        <f>J8-J7</f>
        <v>20298</v>
      </c>
    </row>
    <row r="9" spans="1:14" ht="15.75" x14ac:dyDescent="0.25">
      <c r="A9" s="1276">
        <v>2008</v>
      </c>
      <c r="B9" s="1400">
        <v>18809</v>
      </c>
      <c r="C9" s="1400"/>
      <c r="D9" s="1400">
        <f t="shared" ref="D9:D14" si="0">B9-B8</f>
        <v>-2296</v>
      </c>
      <c r="E9" s="1400"/>
      <c r="F9" s="1394">
        <v>4.72</v>
      </c>
      <c r="G9" s="1394"/>
      <c r="H9" s="1394">
        <f t="shared" ref="H9:H14" si="1">F9-F8</f>
        <v>-0.32000000000000028</v>
      </c>
      <c r="I9" s="1394"/>
      <c r="J9" s="1400">
        <v>88841</v>
      </c>
      <c r="K9" s="1400"/>
      <c r="L9" s="1400">
        <f t="shared" ref="L9:L14" si="2">J9-J8</f>
        <v>-17516</v>
      </c>
    </row>
    <row r="10" spans="1:14" ht="15.75" x14ac:dyDescent="0.25">
      <c r="A10" s="1276">
        <v>2009</v>
      </c>
      <c r="B10" s="1400">
        <v>20901</v>
      </c>
      <c r="C10" s="1400"/>
      <c r="D10" s="1400">
        <f t="shared" si="0"/>
        <v>2092</v>
      </c>
      <c r="E10" s="1400"/>
      <c r="F10" s="1394">
        <v>5</v>
      </c>
      <c r="G10" s="1394"/>
      <c r="H10" s="1394">
        <f t="shared" si="1"/>
        <v>0.28000000000000025</v>
      </c>
      <c r="I10" s="1394"/>
      <c r="J10" s="1400">
        <v>104390</v>
      </c>
      <c r="K10" s="1400"/>
      <c r="L10" s="1400">
        <f t="shared" si="2"/>
        <v>15549</v>
      </c>
    </row>
    <row r="11" spans="1:14" ht="15.75" x14ac:dyDescent="0.25">
      <c r="A11" s="1276">
        <v>2010</v>
      </c>
      <c r="B11" s="1400">
        <v>21784</v>
      </c>
      <c r="C11" s="1400"/>
      <c r="D11" s="1400">
        <f t="shared" si="0"/>
        <v>883</v>
      </c>
      <c r="E11" s="1400"/>
      <c r="F11" s="1394">
        <v>4.8600000000000003</v>
      </c>
      <c r="G11" s="1394"/>
      <c r="H11" s="1394">
        <f t="shared" si="1"/>
        <v>-0.13999999999999968</v>
      </c>
      <c r="I11" s="1394"/>
      <c r="J11" s="1400">
        <v>105946</v>
      </c>
      <c r="K11" s="1400"/>
      <c r="L11" s="1400">
        <f t="shared" si="2"/>
        <v>1556</v>
      </c>
    </row>
    <row r="12" spans="1:14" ht="15.75" x14ac:dyDescent="0.25">
      <c r="A12" s="1276">
        <v>2011</v>
      </c>
      <c r="B12" s="1400">
        <v>20890</v>
      </c>
      <c r="C12" s="1400"/>
      <c r="D12" s="1400">
        <f t="shared" si="0"/>
        <v>-894</v>
      </c>
      <c r="E12" s="1400"/>
      <c r="F12" s="1394">
        <v>4.8499999999999996</v>
      </c>
      <c r="G12" s="1394"/>
      <c r="H12" s="1394">
        <f t="shared" si="1"/>
        <v>-1.0000000000000675E-2</v>
      </c>
      <c r="I12" s="1394"/>
      <c r="J12" s="1400">
        <v>101237</v>
      </c>
      <c r="K12" s="1400"/>
      <c r="L12" s="1400">
        <f t="shared" si="2"/>
        <v>-4709</v>
      </c>
    </row>
    <row r="13" spans="1:14" ht="15.75" x14ac:dyDescent="0.25">
      <c r="A13" s="1276">
        <v>2012</v>
      </c>
      <c r="B13" s="1400">
        <v>22421</v>
      </c>
      <c r="C13" s="1400"/>
      <c r="D13" s="1400">
        <f t="shared" si="0"/>
        <v>1531</v>
      </c>
      <c r="E13" s="1400"/>
      <c r="F13" s="1394">
        <v>5.07</v>
      </c>
      <c r="G13" s="1394"/>
      <c r="H13" s="1394">
        <f t="shared" si="1"/>
        <v>0.22000000000000064</v>
      </c>
      <c r="I13" s="1394"/>
      <c r="J13" s="1400">
        <v>113738</v>
      </c>
      <c r="K13" s="1400"/>
      <c r="L13" s="1400">
        <f t="shared" si="2"/>
        <v>12501</v>
      </c>
      <c r="M13" s="1275"/>
    </row>
    <row r="14" spans="1:14" s="1275" customFormat="1" ht="15.75" x14ac:dyDescent="0.25">
      <c r="A14" s="1277">
        <v>2013</v>
      </c>
      <c r="B14" s="1346">
        <v>21900</v>
      </c>
      <c r="C14" s="1346"/>
      <c r="D14" s="1346">
        <f t="shared" si="0"/>
        <v>-521</v>
      </c>
      <c r="E14" s="1346"/>
      <c r="F14" s="1396">
        <v>7.65</v>
      </c>
      <c r="G14" s="1396"/>
      <c r="H14" s="1396">
        <f t="shared" si="1"/>
        <v>2.58</v>
      </c>
      <c r="I14" s="1396"/>
      <c r="J14" s="1346">
        <v>167574</v>
      </c>
      <c r="K14" s="1346"/>
      <c r="L14" s="1346">
        <f t="shared" si="2"/>
        <v>53836</v>
      </c>
      <c r="M14" s="1280"/>
    </row>
    <row r="15" spans="1:14" x14ac:dyDescent="0.25">
      <c r="A15" s="1440"/>
      <c r="B15" s="1441"/>
      <c r="C15" s="1441"/>
      <c r="D15" s="1441"/>
      <c r="E15" s="1441"/>
      <c r="H15" s="1441"/>
      <c r="I15" s="1441"/>
      <c r="J15" s="1441"/>
      <c r="K15" s="1441"/>
      <c r="L15" s="1441"/>
      <c r="M15" s="1442"/>
      <c r="N15" s="1405"/>
    </row>
    <row r="16" spans="1:14" ht="15.75" x14ac:dyDescent="0.25">
      <c r="A16" s="1425" t="s">
        <v>294</v>
      </c>
      <c r="B16" s="1441"/>
      <c r="C16" s="1441"/>
      <c r="D16" s="1441"/>
      <c r="E16" s="1441"/>
      <c r="H16" s="1441"/>
      <c r="I16" s="1441"/>
      <c r="J16" s="1441"/>
      <c r="K16" s="1441"/>
      <c r="L16" s="1441"/>
      <c r="M16" s="1442"/>
      <c r="N16" s="1405"/>
    </row>
    <row r="17" spans="1:14" ht="15.75" x14ac:dyDescent="0.25">
      <c r="A17" s="1425" t="s">
        <v>328</v>
      </c>
      <c r="B17" s="1425"/>
      <c r="C17" s="1425"/>
      <c r="D17" s="1425"/>
      <c r="E17" s="1425"/>
      <c r="F17" s="1425"/>
      <c r="G17" s="1425"/>
      <c r="H17" s="1425"/>
      <c r="I17" s="1425"/>
      <c r="J17" s="1425"/>
      <c r="K17" s="1425"/>
      <c r="L17" s="1425"/>
      <c r="M17" s="1425"/>
      <c r="N17" s="1405"/>
    </row>
    <row r="18" spans="1:14" ht="30.75" customHeight="1" x14ac:dyDescent="0.25">
      <c r="A18" s="1547" t="s">
        <v>288</v>
      </c>
      <c r="B18" s="1547"/>
      <c r="C18" s="1547"/>
      <c r="D18" s="1547"/>
      <c r="E18" s="1547"/>
      <c r="F18" s="1547"/>
      <c r="G18" s="1547"/>
      <c r="H18" s="1547"/>
      <c r="I18" s="1547"/>
      <c r="J18" s="1547"/>
      <c r="K18" s="1547"/>
      <c r="L18" s="1547"/>
      <c r="M18" s="1547"/>
      <c r="N18" s="1275"/>
    </row>
    <row r="19" spans="1:14" x14ac:dyDescent="0.25">
      <c r="A19" s="1275"/>
      <c r="B19" s="1275"/>
      <c r="C19" s="1275"/>
      <c r="D19" s="1291"/>
      <c r="E19" s="1291"/>
      <c r="F19" s="1290"/>
      <c r="G19" s="1290"/>
      <c r="H19" s="1291"/>
      <c r="I19" s="1291"/>
      <c r="J19" s="1275"/>
      <c r="K19" s="1275"/>
      <c r="L19" s="1291"/>
      <c r="M19" s="1275"/>
      <c r="N19" s="1275"/>
    </row>
  </sheetData>
  <mergeCells count="8">
    <mergeCell ref="L5:M6"/>
    <mergeCell ref="A18:M18"/>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&amp;R250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H12"/>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26.25" style="1263" customWidth="1"/>
    <col min="2" max="2" width="22.5" style="1263" customWidth="1"/>
    <col min="3" max="3" width="3.625" style="1263" customWidth="1"/>
    <col min="4" max="4" width="21" style="1263" customWidth="1"/>
    <col min="5" max="5" width="3.625" style="1263" customWidth="1"/>
    <col min="6" max="6" width="22.5" style="1263" customWidth="1"/>
    <col min="7" max="7" width="3.625" style="1263" customWidth="1"/>
    <col min="8" max="8" width="11.5" style="1263" customWidth="1"/>
    <col min="9" max="9" width="10.5" style="1263" customWidth="1"/>
    <col min="10" max="16384" width="10.25" style="1263"/>
  </cols>
  <sheetData>
    <row r="1" spans="1:8" ht="15.75" customHeight="1" x14ac:dyDescent="0.25">
      <c r="A1" s="1398" t="s">
        <v>1036</v>
      </c>
      <c r="B1" s="1418"/>
      <c r="C1" s="1418"/>
      <c r="D1" s="1420"/>
      <c r="E1" s="1420"/>
      <c r="F1" s="1420"/>
      <c r="G1" s="1260" t="s">
        <v>888</v>
      </c>
      <c r="H1" s="1275"/>
    </row>
    <row r="2" spans="1:8" ht="18" x14ac:dyDescent="0.25">
      <c r="A2" s="1398" t="s">
        <v>1093</v>
      </c>
      <c r="B2" s="1418"/>
      <c r="C2" s="1418"/>
      <c r="D2" s="1420"/>
      <c r="E2" s="1420"/>
      <c r="F2" s="1420"/>
      <c r="G2" s="1420"/>
      <c r="H2" s="1275"/>
    </row>
    <row r="3" spans="1:8" ht="18" x14ac:dyDescent="0.25">
      <c r="A3" s="1257" t="s">
        <v>276</v>
      </c>
      <c r="B3" s="1420"/>
      <c r="C3" s="1420"/>
      <c r="D3" s="1420"/>
      <c r="E3" s="1420"/>
      <c r="F3" s="1420"/>
      <c r="G3" s="1420"/>
      <c r="H3" s="1275"/>
    </row>
    <row r="4" spans="1:8" ht="15.75" x14ac:dyDescent="0.25">
      <c r="A4" s="1354"/>
      <c r="B4" s="1354"/>
      <c r="C4" s="1354"/>
      <c r="D4" s="1354"/>
      <c r="E4" s="1354"/>
      <c r="F4" s="1355"/>
      <c r="G4" s="1354"/>
      <c r="H4" s="1275"/>
    </row>
    <row r="5" spans="1:8" ht="20.100000000000001" customHeight="1" x14ac:dyDescent="0.25">
      <c r="A5" s="1537" t="s">
        <v>62</v>
      </c>
      <c r="B5" s="1537" t="s">
        <v>329</v>
      </c>
      <c r="C5" s="1537"/>
      <c r="D5" s="1537" t="s">
        <v>320</v>
      </c>
      <c r="E5" s="1537"/>
      <c r="F5" s="1537" t="s">
        <v>326</v>
      </c>
      <c r="G5" s="1537"/>
    </row>
    <row r="6" spans="1:8" ht="20.100000000000001" customHeight="1" x14ac:dyDescent="0.25">
      <c r="A6" s="1539"/>
      <c r="B6" s="1539"/>
      <c r="C6" s="1539"/>
      <c r="D6" s="1539"/>
      <c r="E6" s="1539"/>
      <c r="F6" s="1539"/>
      <c r="G6" s="1539"/>
    </row>
    <row r="7" spans="1:8" ht="20.100000000000001" customHeight="1" x14ac:dyDescent="0.25">
      <c r="A7" s="1276">
        <v>2012</v>
      </c>
      <c r="B7" s="1400">
        <v>544</v>
      </c>
      <c r="C7" s="1400"/>
      <c r="D7" s="1394">
        <v>21.77</v>
      </c>
      <c r="E7" s="1394"/>
      <c r="F7" s="1400">
        <v>11847</v>
      </c>
      <c r="G7" s="1319"/>
    </row>
    <row r="8" spans="1:8" s="1275" customFormat="1" ht="20.100000000000001" customHeight="1" x14ac:dyDescent="0.25">
      <c r="A8" s="1277">
        <v>2013</v>
      </c>
      <c r="B8" s="1353">
        <v>552</v>
      </c>
      <c r="C8" s="1346"/>
      <c r="D8" s="1396">
        <v>23.07</v>
      </c>
      <c r="E8" s="1396"/>
      <c r="F8" s="1346">
        <v>12734</v>
      </c>
      <c r="G8" s="1406"/>
    </row>
    <row r="9" spans="1:8" ht="15.75" x14ac:dyDescent="0.25">
      <c r="A9" s="1281"/>
      <c r="B9" s="1282"/>
      <c r="C9" s="1282"/>
      <c r="D9" s="1319"/>
      <c r="E9" s="1319"/>
      <c r="F9" s="1282"/>
      <c r="G9" s="1283"/>
      <c r="H9" s="1405"/>
    </row>
    <row r="10" spans="1:8" ht="15.75" x14ac:dyDescent="0.25">
      <c r="A10" s="1281" t="s">
        <v>294</v>
      </c>
      <c r="B10" s="1282"/>
      <c r="C10" s="1282"/>
      <c r="D10" s="1319"/>
      <c r="E10" s="1319"/>
      <c r="F10" s="1282"/>
      <c r="G10" s="1283"/>
      <c r="H10" s="1405"/>
    </row>
    <row r="11" spans="1:8" ht="35.25" customHeight="1" x14ac:dyDescent="0.25">
      <c r="A11" s="1544" t="s">
        <v>288</v>
      </c>
      <c r="B11" s="1544"/>
      <c r="C11" s="1544"/>
      <c r="D11" s="1544"/>
      <c r="E11" s="1544"/>
      <c r="F11" s="1544"/>
      <c r="G11" s="1544"/>
      <c r="H11" s="1275"/>
    </row>
    <row r="12" spans="1:8" x14ac:dyDescent="0.25">
      <c r="A12" s="1275"/>
      <c r="B12" s="1275"/>
      <c r="C12" s="1275"/>
      <c r="D12" s="1290"/>
      <c r="E12" s="1290"/>
      <c r="F12" s="1275"/>
      <c r="G12" s="1275"/>
      <c r="H12" s="1275"/>
    </row>
  </sheetData>
  <mergeCells count="5">
    <mergeCell ref="A5:A6"/>
    <mergeCell ref="B5:C6"/>
    <mergeCell ref="D5:E6"/>
    <mergeCell ref="F5:G6"/>
    <mergeCell ref="A11:G11"/>
  </mergeCells>
  <printOptions horizontalCentered="1" verticalCentered="1"/>
  <pageMargins left="0.98425196850393704" right="0.39370078740157483" top="0.39370078740157483" bottom="0.39370078740157483" header="0" footer="0.19685039370078741"/>
  <pageSetup orientation="landscape" r:id="rId1"/>
  <headerFooter>
    <oddFooter>&amp;L251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0.625" style="1263" customWidth="1"/>
    <col min="3" max="3" width="1.625" style="1263" customWidth="1"/>
    <col min="4" max="4" width="10.625" style="1301" customWidth="1"/>
    <col min="5" max="5" width="1.625" style="1301" customWidth="1"/>
    <col min="6" max="6" width="14.125" style="1263" customWidth="1"/>
    <col min="7" max="7" width="1.625" style="1263" customWidth="1"/>
    <col min="8" max="8" width="10.625" style="1301" customWidth="1"/>
    <col min="9" max="9" width="1.625" style="1301" customWidth="1"/>
    <col min="10" max="10" width="14.125" style="1263" customWidth="1"/>
    <col min="11" max="11" width="1.625" style="1263" customWidth="1"/>
    <col min="12" max="12" width="10.625" style="1301" customWidth="1"/>
    <col min="13" max="13" width="1.625" style="1263" customWidth="1"/>
    <col min="14" max="14" width="11.5" style="1263" customWidth="1"/>
    <col min="15" max="15" width="10.5" style="1263" customWidth="1"/>
    <col min="16" max="16384" width="10.25" style="1263"/>
  </cols>
  <sheetData>
    <row r="1" spans="1:14" ht="15.75" customHeight="1" x14ac:dyDescent="0.25">
      <c r="A1" s="1398" t="s">
        <v>1036</v>
      </c>
      <c r="B1" s="1418"/>
      <c r="C1" s="1418"/>
      <c r="D1" s="1419"/>
      <c r="E1" s="1419"/>
      <c r="F1" s="1420"/>
      <c r="G1" s="1420"/>
      <c r="H1" s="1419"/>
      <c r="I1" s="1419"/>
      <c r="J1" s="1420"/>
      <c r="K1" s="1420"/>
      <c r="L1" s="1419"/>
      <c r="M1" s="1260" t="s">
        <v>889</v>
      </c>
      <c r="N1" s="1275"/>
    </row>
    <row r="2" spans="1:14" ht="18" x14ac:dyDescent="0.25">
      <c r="A2" s="1398" t="s">
        <v>1094</v>
      </c>
      <c r="B2" s="1418"/>
      <c r="C2" s="1418"/>
      <c r="D2" s="1419"/>
      <c r="E2" s="1419"/>
      <c r="F2" s="1420"/>
      <c r="G2" s="1420"/>
      <c r="H2" s="1419"/>
      <c r="I2" s="1419"/>
      <c r="J2" s="1420"/>
      <c r="K2" s="1420"/>
      <c r="L2" s="1419"/>
      <c r="M2" s="1420"/>
      <c r="N2" s="1275"/>
    </row>
    <row r="3" spans="1:14" ht="18" x14ac:dyDescent="0.25">
      <c r="A3" s="1257"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30" customHeight="1" x14ac:dyDescent="0.25">
      <c r="A5" s="1537" t="s">
        <v>62</v>
      </c>
      <c r="B5" s="1537" t="s">
        <v>329</v>
      </c>
      <c r="C5" s="1537"/>
      <c r="D5" s="1537" t="s">
        <v>1042</v>
      </c>
      <c r="E5" s="1537"/>
      <c r="F5" s="1537" t="s">
        <v>322</v>
      </c>
      <c r="G5" s="1537"/>
      <c r="H5" s="1537" t="s">
        <v>1042</v>
      </c>
      <c r="I5" s="1537"/>
      <c r="J5" s="1537" t="s">
        <v>323</v>
      </c>
      <c r="K5" s="1537"/>
      <c r="L5" s="1537" t="s">
        <v>1042</v>
      </c>
      <c r="M5" s="1537"/>
    </row>
    <row r="6" spans="1:14" ht="30" customHeight="1" x14ac:dyDescent="0.25">
      <c r="A6" s="1539"/>
      <c r="B6" s="1539"/>
      <c r="C6" s="1539"/>
      <c r="D6" s="1539"/>
      <c r="E6" s="1539"/>
      <c r="F6" s="1539"/>
      <c r="G6" s="1539"/>
      <c r="H6" s="1539"/>
      <c r="I6" s="1539"/>
      <c r="J6" s="1539"/>
      <c r="K6" s="1539"/>
      <c r="L6" s="1539"/>
      <c r="M6" s="1539"/>
    </row>
    <row r="7" spans="1:14" ht="15.75" x14ac:dyDescent="0.25">
      <c r="A7" s="1272">
        <v>2006</v>
      </c>
      <c r="B7" s="1342">
        <v>781.25199999999995</v>
      </c>
      <c r="C7" s="1443"/>
      <c r="D7" s="1400" t="s">
        <v>293</v>
      </c>
      <c r="E7" s="1429"/>
      <c r="F7" s="1394">
        <v>28.79</v>
      </c>
      <c r="G7" s="1444"/>
      <c r="H7" s="1400" t="s">
        <v>293</v>
      </c>
      <c r="I7" s="1429"/>
      <c r="J7" s="1400">
        <v>22488</v>
      </c>
      <c r="K7" s="1444"/>
      <c r="L7" s="1400" t="s">
        <v>293</v>
      </c>
    </row>
    <row r="8" spans="1:14" ht="15.75" x14ac:dyDescent="0.25">
      <c r="A8" s="1276">
        <v>2007</v>
      </c>
      <c r="B8" s="1342">
        <v>795.32899999999995</v>
      </c>
      <c r="C8" s="1443"/>
      <c r="D8" s="1400">
        <f>B8-B7</f>
        <v>14.076999999999998</v>
      </c>
      <c r="E8" s="1432"/>
      <c r="F8" s="1394">
        <v>30.58</v>
      </c>
      <c r="G8" s="1444"/>
      <c r="H8" s="1400">
        <f>F8-F7</f>
        <v>1.7899999999999991</v>
      </c>
      <c r="I8" s="1433"/>
      <c r="J8" s="1400">
        <v>24323</v>
      </c>
      <c r="K8" s="1444"/>
      <c r="L8" s="1400">
        <f>J8-J7</f>
        <v>1835</v>
      </c>
    </row>
    <row r="9" spans="1:14" ht="15.75" x14ac:dyDescent="0.25">
      <c r="A9" s="1276">
        <v>2008</v>
      </c>
      <c r="B9" s="1342">
        <v>993.64499999999998</v>
      </c>
      <c r="C9" s="1443"/>
      <c r="D9" s="1400">
        <f t="shared" ref="D9:D14" si="0">B9-B8</f>
        <v>198.31600000000003</v>
      </c>
      <c r="E9" s="1432"/>
      <c r="F9" s="1394">
        <v>32.81</v>
      </c>
      <c r="G9" s="1444"/>
      <c r="H9" s="1400">
        <f t="shared" ref="H9:H14" si="1">F9-F8</f>
        <v>2.230000000000004</v>
      </c>
      <c r="I9" s="1433"/>
      <c r="J9" s="1400">
        <v>32602</v>
      </c>
      <c r="K9" s="1444"/>
      <c r="L9" s="1400">
        <f t="shared" ref="L9:L14" si="2">J9-J8</f>
        <v>8279</v>
      </c>
    </row>
    <row r="10" spans="1:14" ht="15.75" x14ac:dyDescent="0.25">
      <c r="A10" s="1276">
        <v>2009</v>
      </c>
      <c r="B10" s="1342">
        <v>1009.629</v>
      </c>
      <c r="C10" s="1445"/>
      <c r="D10" s="1400">
        <f t="shared" si="0"/>
        <v>15.984000000000037</v>
      </c>
      <c r="E10" s="1432"/>
      <c r="F10" s="1394">
        <v>41.4</v>
      </c>
      <c r="G10" s="1444"/>
      <c r="H10" s="1400">
        <f t="shared" si="1"/>
        <v>8.5899999999999963</v>
      </c>
      <c r="I10" s="1433"/>
      <c r="J10" s="1400">
        <v>41797</v>
      </c>
      <c r="K10" s="1444"/>
      <c r="L10" s="1400">
        <f t="shared" si="2"/>
        <v>9195</v>
      </c>
    </row>
    <row r="11" spans="1:14" ht="15.75" x14ac:dyDescent="0.25">
      <c r="A11" s="1276">
        <v>2010</v>
      </c>
      <c r="B11" s="1342">
        <v>1062.616</v>
      </c>
      <c r="C11" s="1445"/>
      <c r="D11" s="1400">
        <f t="shared" si="0"/>
        <v>52.986999999999966</v>
      </c>
      <c r="E11" s="1432"/>
      <c r="F11" s="1394">
        <v>45.71</v>
      </c>
      <c r="G11" s="1444"/>
      <c r="H11" s="1400">
        <f t="shared" si="1"/>
        <v>4.3100000000000023</v>
      </c>
      <c r="I11" s="1433"/>
      <c r="J11" s="1400">
        <v>48575</v>
      </c>
      <c r="K11" s="1444"/>
      <c r="L11" s="1400">
        <f t="shared" si="2"/>
        <v>6778</v>
      </c>
    </row>
    <row r="12" spans="1:14" ht="15.75" x14ac:dyDescent="0.25">
      <c r="A12" s="1276">
        <v>2011</v>
      </c>
      <c r="B12" s="1342">
        <v>790.65599999999995</v>
      </c>
      <c r="C12" s="1443"/>
      <c r="D12" s="1400">
        <f t="shared" si="0"/>
        <v>-271.96000000000004</v>
      </c>
      <c r="E12" s="1432"/>
      <c r="F12" s="1394">
        <v>46.99</v>
      </c>
      <c r="G12" s="1444"/>
      <c r="H12" s="1400">
        <f t="shared" si="1"/>
        <v>1.2800000000000011</v>
      </c>
      <c r="I12" s="1433"/>
      <c r="J12" s="1400">
        <v>37156</v>
      </c>
      <c r="K12" s="1444"/>
      <c r="L12" s="1400">
        <f t="shared" si="2"/>
        <v>-11419</v>
      </c>
    </row>
    <row r="13" spans="1:14" ht="15.75" x14ac:dyDescent="0.25">
      <c r="A13" s="1276">
        <v>2012</v>
      </c>
      <c r="B13" s="1342">
        <v>1042.325</v>
      </c>
      <c r="C13" s="1445"/>
      <c r="D13" s="1400">
        <f t="shared" si="0"/>
        <v>251.6690000000001</v>
      </c>
      <c r="E13" s="1432"/>
      <c r="F13" s="1394">
        <v>49.82</v>
      </c>
      <c r="G13" s="1444"/>
      <c r="H13" s="1400">
        <f t="shared" si="1"/>
        <v>2.8299999999999983</v>
      </c>
      <c r="I13" s="1433"/>
      <c r="J13" s="1400">
        <v>51926</v>
      </c>
      <c r="K13" s="1444"/>
      <c r="L13" s="1400">
        <f t="shared" si="2"/>
        <v>14770</v>
      </c>
    </row>
    <row r="14" spans="1:14" s="1275" customFormat="1" ht="15.75" x14ac:dyDescent="0.25">
      <c r="A14" s="1277">
        <v>2013</v>
      </c>
      <c r="B14" s="1346">
        <v>1376.115</v>
      </c>
      <c r="C14" s="1446"/>
      <c r="D14" s="1346">
        <f t="shared" si="0"/>
        <v>333.78999999999996</v>
      </c>
      <c r="E14" s="1436"/>
      <c r="F14" s="1396">
        <v>51.57</v>
      </c>
      <c r="G14" s="1437"/>
      <c r="H14" s="1346">
        <f t="shared" si="1"/>
        <v>1.75</v>
      </c>
      <c r="I14" s="1438"/>
      <c r="J14" s="1346">
        <v>70959</v>
      </c>
      <c r="K14" s="1437"/>
      <c r="L14" s="1346">
        <f t="shared" si="2"/>
        <v>19033</v>
      </c>
      <c r="M14" s="1280"/>
    </row>
    <row r="15" spans="1:14" x14ac:dyDescent="0.25">
      <c r="A15" s="1440"/>
      <c r="B15" s="1441"/>
      <c r="C15" s="1441"/>
      <c r="D15" s="1441"/>
      <c r="E15" s="1441"/>
      <c r="H15" s="1441"/>
      <c r="I15" s="1441"/>
      <c r="J15" s="1441"/>
      <c r="K15" s="1441"/>
      <c r="L15" s="1441"/>
      <c r="M15" s="1442"/>
      <c r="N15" s="1405"/>
    </row>
    <row r="16" spans="1:14" ht="15.75" x14ac:dyDescent="0.25">
      <c r="A16" s="1425" t="s">
        <v>294</v>
      </c>
      <c r="B16" s="1282"/>
      <c r="C16" s="1282"/>
      <c r="D16" s="1282"/>
      <c r="E16" s="1282"/>
      <c r="F16" s="1319"/>
      <c r="G16" s="1319"/>
      <c r="H16" s="1282"/>
      <c r="I16" s="1282"/>
      <c r="J16" s="1282"/>
      <c r="K16" s="1282"/>
      <c r="L16" s="1282"/>
      <c r="M16" s="1283"/>
      <c r="N16" s="1405"/>
    </row>
    <row r="17" spans="1:14" ht="30.7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&amp;R252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
  <sheetViews>
    <sheetView showGridLines="0" view="pageBreakPreview" zoomScaleNormal="100" zoomScaleSheetLayoutView="100" workbookViewId="0">
      <selection activeCell="I8" sqref="I8"/>
    </sheetView>
  </sheetViews>
  <sheetFormatPr baseColWidth="10" defaultRowHeight="15" x14ac:dyDescent="0.25"/>
  <cols>
    <col min="1" max="1" width="2.625" style="1223" customWidth="1"/>
    <col min="2" max="2" width="15.625" style="1223" customWidth="1"/>
    <col min="3" max="3" width="8.625" style="1223" customWidth="1"/>
    <col min="4" max="4" width="1.625" style="1223" customWidth="1"/>
    <col min="5" max="5" width="8.625" style="1223" customWidth="1"/>
    <col min="6" max="6" width="1.625" style="1223" customWidth="1"/>
    <col min="7" max="7" width="8.625" style="1223" customWidth="1"/>
    <col min="8" max="8" width="1.625" style="1223" customWidth="1"/>
    <col min="9" max="9" width="8.625" style="1223" customWidth="1"/>
    <col min="10" max="10" width="1.625" style="1223" customWidth="1"/>
    <col min="11" max="11" width="8.625" style="1223" customWidth="1"/>
    <col min="12" max="12" width="1.625" style="1223" customWidth="1"/>
    <col min="13" max="13" width="8.625" style="1223" customWidth="1"/>
    <col min="14" max="14" width="1.625" style="1223" customWidth="1"/>
    <col min="15" max="15" width="8.625" style="1223" customWidth="1"/>
    <col min="16" max="16" width="1.625" style="1223" customWidth="1"/>
    <col min="17" max="17" width="8.625" style="1223" customWidth="1"/>
    <col min="18" max="18" width="1.625" style="1223" customWidth="1"/>
    <col min="19" max="16384" width="11" style="1223"/>
  </cols>
  <sheetData>
    <row r="1" spans="1:18" ht="20.25" customHeight="1" x14ac:dyDescent="0.25">
      <c r="A1" s="1265" t="s">
        <v>1096</v>
      </c>
      <c r="B1" s="1331"/>
      <c r="C1" s="1385"/>
      <c r="D1" s="1385"/>
      <c r="E1" s="1385"/>
      <c r="F1" s="1385"/>
      <c r="G1" s="1367"/>
      <c r="H1" s="1367"/>
      <c r="I1" s="1367"/>
      <c r="J1" s="1367"/>
      <c r="K1" s="1367"/>
      <c r="L1" s="1367"/>
      <c r="M1" s="1367"/>
      <c r="N1" s="1367"/>
      <c r="O1" s="1367"/>
      <c r="P1" s="1367"/>
      <c r="Q1" s="1367"/>
      <c r="R1" s="1333" t="s">
        <v>890</v>
      </c>
    </row>
    <row r="2" spans="1:18" ht="15" customHeight="1" x14ac:dyDescent="0.25">
      <c r="A2" s="1265" t="s">
        <v>276</v>
      </c>
      <c r="B2" s="1367"/>
      <c r="C2" s="1367"/>
      <c r="D2" s="1367"/>
      <c r="E2" s="1367"/>
      <c r="F2" s="1367"/>
      <c r="G2" s="1367"/>
      <c r="H2" s="1367"/>
      <c r="I2" s="1367"/>
      <c r="J2" s="1367"/>
      <c r="K2" s="1367"/>
      <c r="L2" s="1367"/>
      <c r="M2" s="1367"/>
      <c r="N2" s="1367"/>
      <c r="O2" s="1367"/>
      <c r="P2" s="1367"/>
      <c r="Q2" s="1367"/>
      <c r="R2" s="1367"/>
    </row>
    <row r="3" spans="1:18" ht="15" customHeight="1" x14ac:dyDescent="0.25">
      <c r="B3" s="1224"/>
      <c r="C3" s="1224"/>
      <c r="D3" s="1224"/>
      <c r="E3" s="1227"/>
      <c r="F3" s="1227"/>
      <c r="G3" s="1229"/>
      <c r="H3" s="1229"/>
      <c r="I3" s="1224"/>
      <c r="J3" s="1224"/>
      <c r="K3" s="1231"/>
      <c r="L3" s="1231"/>
      <c r="M3" s="1231"/>
      <c r="N3" s="1231"/>
    </row>
    <row r="4" spans="1:18" ht="20.100000000000001" customHeight="1" x14ac:dyDescent="0.25">
      <c r="A4" s="1537" t="s">
        <v>62</v>
      </c>
      <c r="B4" s="1537"/>
      <c r="C4" s="1543" t="s">
        <v>329</v>
      </c>
      <c r="D4" s="1543"/>
      <c r="E4" s="1543"/>
      <c r="F4" s="1543"/>
      <c r="G4" s="1543"/>
      <c r="H4" s="1543"/>
      <c r="I4" s="1543"/>
      <c r="J4" s="1543"/>
      <c r="K4" s="1543"/>
      <c r="L4" s="1543"/>
      <c r="M4" s="1543"/>
      <c r="N4" s="1543"/>
      <c r="O4" s="1543"/>
      <c r="P4" s="1543"/>
      <c r="Q4" s="1543"/>
      <c r="R4" s="1543"/>
    </row>
    <row r="5" spans="1:18" s="1238" customFormat="1" ht="20.100000000000001" customHeight="1" x14ac:dyDescent="0.25">
      <c r="A5" s="1539"/>
      <c r="B5" s="1539"/>
      <c r="C5" s="1338">
        <v>2006</v>
      </c>
      <c r="D5" s="1338"/>
      <c r="E5" s="1338">
        <v>2007</v>
      </c>
      <c r="F5" s="1338"/>
      <c r="G5" s="1338">
        <v>2008</v>
      </c>
      <c r="H5" s="1338"/>
      <c r="I5" s="1338">
        <v>2009</v>
      </c>
      <c r="J5" s="1338"/>
      <c r="K5" s="1338">
        <v>2010</v>
      </c>
      <c r="L5" s="1338"/>
      <c r="M5" s="1338">
        <v>2011</v>
      </c>
      <c r="N5" s="1338"/>
      <c r="O5" s="1338">
        <v>2012</v>
      </c>
      <c r="P5" s="1338"/>
      <c r="Q5" s="1338">
        <v>2013</v>
      </c>
      <c r="R5" s="1447"/>
    </row>
    <row r="6" spans="1:18" ht="15.75" x14ac:dyDescent="0.25">
      <c r="A6" s="1244"/>
      <c r="B6" s="1371" t="s">
        <v>305</v>
      </c>
      <c r="C6" s="1251"/>
      <c r="D6" s="1251"/>
      <c r="E6" s="1347"/>
      <c r="F6" s="1347"/>
      <c r="G6" s="1347"/>
      <c r="H6" s="1347"/>
      <c r="I6" s="1347"/>
      <c r="J6" s="1347"/>
      <c r="K6" s="1347"/>
      <c r="L6" s="1347"/>
      <c r="M6" s="1347"/>
      <c r="N6" s="1347"/>
      <c r="O6" s="1347"/>
      <c r="P6" s="1347"/>
      <c r="Q6" s="1347"/>
      <c r="R6" s="1347"/>
    </row>
    <row r="7" spans="1:18" ht="15.75" x14ac:dyDescent="0.25">
      <c r="A7" s="1244">
        <v>1</v>
      </c>
      <c r="B7" s="1362" t="s">
        <v>306</v>
      </c>
      <c r="C7" s="1342">
        <v>9892</v>
      </c>
      <c r="D7" s="1342"/>
      <c r="E7" s="1342">
        <v>10518</v>
      </c>
      <c r="F7" s="1342"/>
      <c r="G7" s="1342">
        <v>10173</v>
      </c>
      <c r="H7" s="1342"/>
      <c r="I7" s="1342">
        <v>11748</v>
      </c>
      <c r="J7" s="1342"/>
      <c r="K7" s="1342">
        <v>11924</v>
      </c>
      <c r="L7" s="1342"/>
      <c r="M7" s="1342">
        <v>11316</v>
      </c>
      <c r="N7" s="1342"/>
      <c r="O7" s="1342">
        <v>11541</v>
      </c>
      <c r="P7" s="1342"/>
      <c r="Q7" s="1342">
        <v>13155</v>
      </c>
      <c r="R7" s="1347"/>
    </row>
    <row r="8" spans="1:18" ht="15.75" x14ac:dyDescent="0.25">
      <c r="A8" s="1244">
        <v>2</v>
      </c>
      <c r="B8" s="1374" t="s">
        <v>307</v>
      </c>
      <c r="C8" s="1342">
        <v>3794</v>
      </c>
      <c r="D8" s="1342"/>
      <c r="E8" s="1342">
        <v>3839</v>
      </c>
      <c r="F8" s="1342"/>
      <c r="G8" s="1342">
        <v>3914</v>
      </c>
      <c r="H8" s="1342"/>
      <c r="I8" s="1342">
        <v>6550</v>
      </c>
      <c r="J8" s="1342"/>
      <c r="K8" s="1342">
        <v>6325</v>
      </c>
      <c r="L8" s="1342"/>
      <c r="M8" s="1342">
        <v>5879</v>
      </c>
      <c r="N8" s="1342"/>
      <c r="O8" s="1342">
        <v>5777</v>
      </c>
      <c r="P8" s="1342"/>
      <c r="Q8" s="1342">
        <v>6683</v>
      </c>
      <c r="R8" s="1347"/>
    </row>
    <row r="9" spans="1:18" s="1231" customFormat="1" ht="15.75" x14ac:dyDescent="0.25">
      <c r="A9" s="1244">
        <v>3</v>
      </c>
      <c r="B9" s="1362" t="s">
        <v>308</v>
      </c>
      <c r="C9" s="1342">
        <v>797</v>
      </c>
      <c r="D9" s="1342"/>
      <c r="E9" s="1342">
        <v>850</v>
      </c>
      <c r="F9" s="1342"/>
      <c r="G9" s="1342">
        <v>811</v>
      </c>
      <c r="H9" s="1342"/>
      <c r="I9" s="1342">
        <v>1053</v>
      </c>
      <c r="J9" s="1342"/>
      <c r="K9" s="1342">
        <v>1026</v>
      </c>
      <c r="L9" s="1342"/>
      <c r="M9" s="1342">
        <v>950</v>
      </c>
      <c r="N9" s="1342"/>
      <c r="O9" s="1342">
        <v>931</v>
      </c>
      <c r="P9" s="1342"/>
      <c r="Q9" s="1342">
        <v>1253</v>
      </c>
      <c r="R9" s="1305"/>
    </row>
    <row r="10" spans="1:18" s="1231" customFormat="1" ht="15.75" x14ac:dyDescent="0.25">
      <c r="A10" s="1244">
        <v>4</v>
      </c>
      <c r="B10" s="1374" t="s">
        <v>309</v>
      </c>
      <c r="C10" s="1342">
        <v>792</v>
      </c>
      <c r="D10" s="1342"/>
      <c r="E10" s="1342">
        <v>687</v>
      </c>
      <c r="F10" s="1342"/>
      <c r="G10" s="1342">
        <v>790</v>
      </c>
      <c r="H10" s="1342"/>
      <c r="I10" s="1342">
        <v>1028</v>
      </c>
      <c r="J10" s="1342"/>
      <c r="K10" s="1342">
        <v>970</v>
      </c>
      <c r="L10" s="1342"/>
      <c r="M10" s="1342">
        <v>914</v>
      </c>
      <c r="N10" s="1342"/>
      <c r="O10" s="1342">
        <v>911</v>
      </c>
      <c r="P10" s="1342"/>
      <c r="Q10" s="1342">
        <v>1145</v>
      </c>
      <c r="R10" s="1305"/>
    </row>
    <row r="11" spans="1:18" ht="15.75" x14ac:dyDescent="0.25">
      <c r="A11" s="1244"/>
      <c r="B11" s="1376" t="s">
        <v>310</v>
      </c>
      <c r="C11" s="1342"/>
      <c r="D11" s="1342"/>
      <c r="E11" s="1342"/>
      <c r="F11" s="1342"/>
      <c r="G11" s="1342"/>
      <c r="H11" s="1342"/>
      <c r="I11" s="1342"/>
      <c r="J11" s="1342"/>
      <c r="K11" s="1342"/>
      <c r="L11" s="1342"/>
      <c r="M11" s="1342"/>
      <c r="N11" s="1342"/>
      <c r="O11" s="1342"/>
      <c r="P11" s="1342"/>
      <c r="Q11" s="1342"/>
      <c r="R11" s="1251"/>
    </row>
    <row r="12" spans="1:18" s="1231" customFormat="1" ht="15.75" x14ac:dyDescent="0.25">
      <c r="A12" s="1248">
        <v>5</v>
      </c>
      <c r="B12" s="1379" t="s">
        <v>311</v>
      </c>
      <c r="C12" s="1353">
        <v>60773</v>
      </c>
      <c r="D12" s="1346"/>
      <c r="E12" s="1346">
        <v>59510</v>
      </c>
      <c r="F12" s="1346"/>
      <c r="G12" s="1346">
        <v>62105</v>
      </c>
      <c r="H12" s="1346"/>
      <c r="I12" s="1346">
        <v>61500</v>
      </c>
      <c r="J12" s="1346"/>
      <c r="K12" s="1346">
        <v>63647</v>
      </c>
      <c r="L12" s="1346"/>
      <c r="M12" s="1346">
        <v>62349</v>
      </c>
      <c r="N12" s="1346"/>
      <c r="O12" s="1346">
        <v>61681</v>
      </c>
      <c r="P12" s="1346"/>
      <c r="Q12" s="1346">
        <v>68361</v>
      </c>
      <c r="R12" s="1344"/>
    </row>
    <row r="13" spans="1:18" s="1231" customFormat="1" x14ac:dyDescent="0.25">
      <c r="A13" s="1223"/>
      <c r="B13" s="1390"/>
      <c r="C13" s="1391"/>
      <c r="D13" s="1391"/>
      <c r="E13" s="1391"/>
      <c r="F13" s="1391"/>
      <c r="G13" s="1391"/>
      <c r="H13" s="1391"/>
      <c r="I13" s="1391"/>
      <c r="J13" s="1391"/>
      <c r="K13" s="1392"/>
      <c r="L13" s="1392"/>
      <c r="M13" s="1391"/>
      <c r="N13" s="1391"/>
      <c r="O13" s="1391"/>
      <c r="P13" s="1391"/>
      <c r="Q13" s="1392"/>
    </row>
    <row r="14" spans="1:18" ht="30.75" customHeight="1" x14ac:dyDescent="0.25">
      <c r="A14" s="1546" t="s">
        <v>288</v>
      </c>
      <c r="B14" s="1546"/>
      <c r="C14" s="1546"/>
      <c r="D14" s="1546"/>
      <c r="E14" s="1546"/>
      <c r="F14" s="1546"/>
      <c r="G14" s="1546"/>
      <c r="H14" s="1546"/>
      <c r="I14" s="1546"/>
      <c r="J14" s="1546"/>
      <c r="K14" s="1546"/>
      <c r="L14" s="1546"/>
      <c r="M14" s="1546"/>
      <c r="N14" s="1546"/>
      <c r="O14" s="1546"/>
      <c r="P14" s="1546"/>
      <c r="Q14" s="1546"/>
      <c r="R14" s="1546"/>
    </row>
  </sheetData>
  <mergeCells count="3">
    <mergeCell ref="A4:B5"/>
    <mergeCell ref="C4:R4"/>
    <mergeCell ref="A14:R14"/>
  </mergeCells>
  <printOptions horizontalCentered="1" verticalCentered="1"/>
  <pageMargins left="0.98425196850393704" right="0.39370078740157483" top="0.39370078740157483" bottom="0.39370078740157483" header="0" footer="0.19685039370078741"/>
  <pageSetup orientation="landscape" r:id="rId1"/>
  <headerFooter>
    <oddFooter>&amp;L253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4"/>
  <sheetViews>
    <sheetView showGridLines="0" view="pageBreakPreview" zoomScaleNormal="100" zoomScaleSheetLayoutView="100" workbookViewId="0">
      <selection activeCell="I8" sqref="I8"/>
    </sheetView>
  </sheetViews>
  <sheetFormatPr baseColWidth="10" defaultRowHeight="15" x14ac:dyDescent="0.25"/>
  <cols>
    <col min="1" max="1" width="2.875" style="1223" customWidth="1"/>
    <col min="2" max="2" width="15.625" style="1223" customWidth="1"/>
    <col min="3" max="3" width="8.625" style="1223" customWidth="1"/>
    <col min="4" max="4" width="1.625" style="1223" customWidth="1"/>
    <col min="5" max="5" width="8.625" style="1223" customWidth="1"/>
    <col min="6" max="6" width="1.625" style="1223" customWidth="1"/>
    <col min="7" max="7" width="8.625" style="1223" customWidth="1"/>
    <col min="8" max="8" width="1.625" style="1223" customWidth="1"/>
    <col min="9" max="9" width="8.625" style="1223" customWidth="1"/>
    <col min="10" max="10" width="1.625" style="1223" customWidth="1"/>
    <col min="11" max="11" width="8.625" style="1223" customWidth="1"/>
    <col min="12" max="12" width="1.625" style="1223" customWidth="1"/>
    <col min="13" max="13" width="8.625" style="1223" customWidth="1"/>
    <col min="14" max="14" width="1.625" style="1223" customWidth="1"/>
    <col min="15" max="15" width="8.625" style="1223" customWidth="1"/>
    <col min="16" max="16" width="1.625" style="1223" customWidth="1"/>
    <col min="17" max="17" width="8.625" style="1223" customWidth="1"/>
    <col min="18" max="18" width="1.625" style="1223" customWidth="1"/>
    <col min="19" max="16384" width="11" style="1223"/>
  </cols>
  <sheetData>
    <row r="1" spans="1:18" ht="18" x14ac:dyDescent="0.25">
      <c r="A1" s="1265" t="s">
        <v>1097</v>
      </c>
      <c r="B1" s="1448"/>
      <c r="C1" s="1372"/>
      <c r="D1" s="1372"/>
      <c r="E1" s="1372"/>
      <c r="F1" s="1372"/>
      <c r="G1" s="1347"/>
      <c r="H1" s="1347"/>
      <c r="I1" s="1347"/>
      <c r="J1" s="1347"/>
      <c r="K1" s="1347"/>
      <c r="L1" s="1347"/>
      <c r="M1" s="1347"/>
      <c r="N1" s="1347"/>
      <c r="O1" s="1347"/>
      <c r="P1" s="1347"/>
      <c r="Q1" s="1347"/>
      <c r="R1" s="1333" t="s">
        <v>891</v>
      </c>
    </row>
    <row r="2" spans="1:18" ht="18" x14ac:dyDescent="0.25">
      <c r="A2" s="1265" t="s">
        <v>276</v>
      </c>
      <c r="B2" s="1347"/>
      <c r="C2" s="1347"/>
      <c r="D2" s="1347"/>
      <c r="E2" s="1347"/>
      <c r="F2" s="1347"/>
      <c r="G2" s="1347"/>
      <c r="H2" s="1347"/>
      <c r="I2" s="1347"/>
      <c r="J2" s="1347"/>
      <c r="K2" s="1347"/>
      <c r="L2" s="1347"/>
      <c r="M2" s="1347"/>
      <c r="N2" s="1347"/>
      <c r="O2" s="1347"/>
      <c r="P2" s="1347"/>
      <c r="Q2" s="1347"/>
    </row>
    <row r="3" spans="1:18" ht="15.75" x14ac:dyDescent="0.25">
      <c r="B3" s="1268"/>
      <c r="C3" s="1268"/>
      <c r="D3" s="1268"/>
      <c r="E3" s="1359"/>
      <c r="F3" s="1359"/>
      <c r="G3" s="1268"/>
      <c r="H3" s="1268"/>
      <c r="I3" s="1268"/>
      <c r="J3" s="1268"/>
      <c r="K3" s="1305"/>
      <c r="L3" s="1305"/>
      <c r="M3" s="1305"/>
      <c r="N3" s="1305"/>
      <c r="O3" s="1347"/>
      <c r="P3" s="1347"/>
      <c r="Q3" s="1347"/>
    </row>
    <row r="4" spans="1:18" ht="20.100000000000001" customHeight="1" x14ac:dyDescent="0.25">
      <c r="A4" s="1537" t="s">
        <v>62</v>
      </c>
      <c r="B4" s="1537"/>
      <c r="C4" s="1543" t="s">
        <v>329</v>
      </c>
      <c r="D4" s="1543"/>
      <c r="E4" s="1543"/>
      <c r="F4" s="1543"/>
      <c r="G4" s="1543"/>
      <c r="H4" s="1543"/>
      <c r="I4" s="1543"/>
      <c r="J4" s="1543"/>
      <c r="K4" s="1543"/>
      <c r="L4" s="1543"/>
      <c r="M4" s="1543"/>
      <c r="N4" s="1543"/>
      <c r="O4" s="1543"/>
      <c r="P4" s="1543"/>
      <c r="Q4" s="1543"/>
      <c r="R4" s="1543"/>
    </row>
    <row r="5" spans="1:18" s="1238" customFormat="1" ht="20.100000000000001" customHeight="1" x14ac:dyDescent="0.25">
      <c r="A5" s="1539"/>
      <c r="B5" s="1539"/>
      <c r="C5" s="1393">
        <v>2006</v>
      </c>
      <c r="D5" s="1393"/>
      <c r="E5" s="1393">
        <v>2007</v>
      </c>
      <c r="F5" s="1393"/>
      <c r="G5" s="1393">
        <v>2008</v>
      </c>
      <c r="H5" s="1393"/>
      <c r="I5" s="1393">
        <v>2009</v>
      </c>
      <c r="J5" s="1393"/>
      <c r="K5" s="1393">
        <v>2010</v>
      </c>
      <c r="L5" s="1393"/>
      <c r="M5" s="1393">
        <v>2011</v>
      </c>
      <c r="N5" s="1393"/>
      <c r="O5" s="1393">
        <v>2012</v>
      </c>
      <c r="P5" s="1393"/>
      <c r="Q5" s="1393">
        <v>2013</v>
      </c>
      <c r="R5" s="1393"/>
    </row>
    <row r="6" spans="1:18" ht="15.75" x14ac:dyDescent="0.25">
      <c r="A6" s="1449"/>
      <c r="B6" s="1371" t="s">
        <v>312</v>
      </c>
      <c r="C6" s="1347"/>
      <c r="D6" s="1347"/>
      <c r="E6" s="1347"/>
      <c r="F6" s="1347"/>
      <c r="G6" s="1347"/>
      <c r="H6" s="1347"/>
      <c r="I6" s="1347"/>
      <c r="J6" s="1347"/>
      <c r="K6" s="1347"/>
      <c r="L6" s="1347"/>
      <c r="M6" s="1347"/>
      <c r="N6" s="1347"/>
      <c r="O6" s="1347"/>
      <c r="P6" s="1347"/>
      <c r="Q6" s="1347"/>
    </row>
    <row r="7" spans="1:18" ht="15.75" x14ac:dyDescent="0.25">
      <c r="A7" s="1450">
        <v>1</v>
      </c>
      <c r="B7" s="1362" t="s">
        <v>306</v>
      </c>
      <c r="C7" s="1342">
        <v>4984</v>
      </c>
      <c r="D7" s="1342"/>
      <c r="E7" s="1342">
        <v>5256</v>
      </c>
      <c r="F7" s="1342"/>
      <c r="G7" s="1342">
        <v>5083</v>
      </c>
      <c r="H7" s="1342"/>
      <c r="I7" s="1342">
        <v>5867</v>
      </c>
      <c r="J7" s="1342"/>
      <c r="K7" s="1342">
        <v>5991</v>
      </c>
      <c r="L7" s="1342"/>
      <c r="M7" s="1342">
        <v>5665</v>
      </c>
      <c r="N7" s="1342"/>
      <c r="O7" s="1342">
        <v>5764</v>
      </c>
      <c r="P7" s="1342"/>
      <c r="Q7" s="1342">
        <v>5765</v>
      </c>
    </row>
    <row r="8" spans="1:18" ht="15.75" x14ac:dyDescent="0.25">
      <c r="A8" s="1450">
        <v>2</v>
      </c>
      <c r="B8" s="1374" t="s">
        <v>307</v>
      </c>
      <c r="C8" s="1342">
        <v>2861</v>
      </c>
      <c r="D8" s="1342"/>
      <c r="E8" s="1342">
        <v>2865</v>
      </c>
      <c r="F8" s="1342"/>
      <c r="G8" s="1342">
        <v>2934</v>
      </c>
      <c r="H8" s="1342"/>
      <c r="I8" s="1342">
        <v>4625</v>
      </c>
      <c r="J8" s="1342"/>
      <c r="K8" s="1342">
        <v>4463</v>
      </c>
      <c r="L8" s="1342"/>
      <c r="M8" s="1342">
        <v>4181</v>
      </c>
      <c r="N8" s="1342"/>
      <c r="O8" s="1342">
        <v>4078</v>
      </c>
      <c r="P8" s="1342"/>
      <c r="Q8" s="1342">
        <v>4723</v>
      </c>
    </row>
    <row r="9" spans="1:18" s="1231" customFormat="1" ht="15.75" x14ac:dyDescent="0.25">
      <c r="A9" s="1450">
        <v>3</v>
      </c>
      <c r="B9" s="1362" t="s">
        <v>308</v>
      </c>
      <c r="C9" s="1342">
        <v>395</v>
      </c>
      <c r="D9" s="1342"/>
      <c r="E9" s="1342">
        <v>419</v>
      </c>
      <c r="F9" s="1342"/>
      <c r="G9" s="1342">
        <v>404</v>
      </c>
      <c r="H9" s="1342"/>
      <c r="I9" s="1342">
        <v>524</v>
      </c>
      <c r="J9" s="1342"/>
      <c r="K9" s="1342">
        <v>512</v>
      </c>
      <c r="L9" s="1342"/>
      <c r="M9" s="1342">
        <v>474</v>
      </c>
      <c r="N9" s="1342"/>
      <c r="O9" s="1342">
        <v>485</v>
      </c>
      <c r="P9" s="1342"/>
      <c r="Q9" s="1342">
        <v>660</v>
      </c>
    </row>
    <row r="10" spans="1:18" s="1231" customFormat="1" ht="15.75" x14ac:dyDescent="0.25">
      <c r="A10" s="1450">
        <v>4</v>
      </c>
      <c r="B10" s="1374" t="s">
        <v>309</v>
      </c>
      <c r="C10" s="1342">
        <v>387</v>
      </c>
      <c r="D10" s="1342"/>
      <c r="E10" s="1342">
        <v>336</v>
      </c>
      <c r="F10" s="1342"/>
      <c r="G10" s="1342">
        <v>388</v>
      </c>
      <c r="H10" s="1342"/>
      <c r="I10" s="1342">
        <v>507</v>
      </c>
      <c r="J10" s="1342"/>
      <c r="K10" s="1342">
        <v>477</v>
      </c>
      <c r="L10" s="1342"/>
      <c r="M10" s="1342">
        <v>450</v>
      </c>
      <c r="N10" s="1342"/>
      <c r="O10" s="1342">
        <v>458</v>
      </c>
      <c r="P10" s="1342"/>
      <c r="Q10" s="1342">
        <v>603</v>
      </c>
    </row>
    <row r="11" spans="1:18" ht="15.75" x14ac:dyDescent="0.25">
      <c r="A11" s="1450"/>
      <c r="B11" s="1386" t="s">
        <v>313</v>
      </c>
      <c r="C11" s="1342"/>
      <c r="D11" s="1342"/>
      <c r="E11" s="1342"/>
      <c r="F11" s="1342"/>
      <c r="G11" s="1342"/>
      <c r="H11" s="1342"/>
      <c r="I11" s="1342"/>
      <c r="J11" s="1342"/>
      <c r="K11" s="1342"/>
      <c r="L11" s="1342"/>
      <c r="M11" s="1342"/>
      <c r="N11" s="1342"/>
      <c r="O11" s="1342"/>
      <c r="P11" s="1342"/>
      <c r="Q11" s="1342"/>
    </row>
    <row r="12" spans="1:18" s="1231" customFormat="1" ht="15.75" x14ac:dyDescent="0.25">
      <c r="A12" s="1451">
        <v>5</v>
      </c>
      <c r="B12" s="1379" t="s">
        <v>311</v>
      </c>
      <c r="C12" s="1346">
        <v>48537</v>
      </c>
      <c r="D12" s="1346"/>
      <c r="E12" s="1346">
        <v>47337</v>
      </c>
      <c r="F12" s="1346"/>
      <c r="G12" s="1346">
        <v>47706</v>
      </c>
      <c r="H12" s="1346"/>
      <c r="I12" s="1346">
        <v>49327</v>
      </c>
      <c r="J12" s="1346"/>
      <c r="K12" s="1346">
        <v>50853</v>
      </c>
      <c r="L12" s="1346"/>
      <c r="M12" s="1346">
        <v>49832</v>
      </c>
      <c r="N12" s="1346"/>
      <c r="O12" s="1346">
        <v>50597</v>
      </c>
      <c r="P12" s="1346"/>
      <c r="Q12" s="1346">
        <v>54898</v>
      </c>
      <c r="R12" s="1452"/>
    </row>
    <row r="13" spans="1:18" s="1231" customFormat="1" ht="15.75" x14ac:dyDescent="0.25">
      <c r="A13" s="1223"/>
      <c r="B13" s="1382"/>
      <c r="C13" s="1383"/>
      <c r="D13" s="1383"/>
      <c r="E13" s="1383"/>
      <c r="F13" s="1383"/>
      <c r="G13" s="1383"/>
      <c r="H13" s="1383"/>
      <c r="I13" s="1383"/>
      <c r="J13" s="1383"/>
      <c r="K13" s="1384"/>
      <c r="L13" s="1384"/>
      <c r="M13" s="1383"/>
      <c r="N13" s="1383"/>
      <c r="O13" s="1383"/>
      <c r="P13" s="1383"/>
      <c r="Q13" s="1384"/>
    </row>
    <row r="14" spans="1:18" ht="34.5" customHeight="1" x14ac:dyDescent="0.25">
      <c r="A14" s="1548" t="s">
        <v>288</v>
      </c>
      <c r="B14" s="1549"/>
      <c r="C14" s="1549"/>
      <c r="D14" s="1549"/>
      <c r="E14" s="1549"/>
      <c r="F14" s="1549"/>
      <c r="G14" s="1549"/>
      <c r="H14" s="1549"/>
      <c r="I14" s="1549"/>
      <c r="J14" s="1549"/>
      <c r="K14" s="1549"/>
      <c r="L14" s="1549"/>
      <c r="M14" s="1549"/>
      <c r="N14" s="1549"/>
      <c r="O14" s="1549"/>
      <c r="P14" s="1549"/>
      <c r="Q14" s="1549"/>
      <c r="R14" s="1549"/>
    </row>
  </sheetData>
  <mergeCells count="3">
    <mergeCell ref="A4:B5"/>
    <mergeCell ref="C4:R4"/>
    <mergeCell ref="A14:R14"/>
  </mergeCells>
  <printOptions horizontalCentered="1" verticalCentered="1"/>
  <pageMargins left="0.98425196850393704" right="0.39370078740157483" top="0.39370078740157483" bottom="0.39370078740157483" header="0" footer="0.19685039370078741"/>
  <pageSetup orientation="landscape" r:id="rId1"/>
  <headerFooter>
    <oddFooter>&amp;R254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3"/>
  <sheetViews>
    <sheetView showGridLines="0" view="pageBreakPreview" zoomScaleNormal="100" zoomScaleSheetLayoutView="100" workbookViewId="0">
      <selection activeCell="I8" sqref="I8"/>
    </sheetView>
  </sheetViews>
  <sheetFormatPr baseColWidth="10" defaultRowHeight="15" x14ac:dyDescent="0.25"/>
  <cols>
    <col min="1" max="1" width="2.875" style="1223" customWidth="1"/>
    <col min="2" max="2" width="24.875" style="1223" customWidth="1"/>
    <col min="3" max="3" width="8" style="1223" customWidth="1"/>
    <col min="4" max="4" width="1.625" style="1223" customWidth="1"/>
    <col min="5" max="5" width="9.25" style="1223" customWidth="1"/>
    <col min="6" max="6" width="1.625" style="1223" customWidth="1"/>
    <col min="7" max="7" width="8.625" style="1223" customWidth="1"/>
    <col min="8" max="8" width="1.625" style="1223" customWidth="1"/>
    <col min="9" max="9" width="8.625" style="1223" customWidth="1"/>
    <col min="10" max="10" width="1.625" style="1223" customWidth="1"/>
    <col min="11" max="11" width="9.375" style="1223" customWidth="1"/>
    <col min="12" max="12" width="1.625" style="1223" customWidth="1"/>
    <col min="13" max="13" width="9" style="1223" customWidth="1"/>
    <col min="14" max="14" width="1.625" style="1223" customWidth="1"/>
    <col min="15" max="15" width="8.625" style="1223" customWidth="1"/>
    <col min="16" max="16" width="1.625" style="1223" customWidth="1"/>
    <col min="17" max="17" width="9" style="1223" customWidth="1"/>
    <col min="18" max="18" width="1.625" style="1223" customWidth="1"/>
    <col min="19" max="16384" width="11" style="1223"/>
  </cols>
  <sheetData>
    <row r="1" spans="1:18" ht="18" x14ac:dyDescent="0.25">
      <c r="A1" s="1265" t="s">
        <v>1095</v>
      </c>
      <c r="B1" s="1453"/>
      <c r="C1" s="1454"/>
      <c r="D1" s="1454"/>
      <c r="E1" s="1454"/>
      <c r="F1" s="1454"/>
      <c r="R1" s="1333" t="s">
        <v>892</v>
      </c>
    </row>
    <row r="2" spans="1:18" ht="18" x14ac:dyDescent="0.25">
      <c r="A2" s="1265" t="s">
        <v>276</v>
      </c>
    </row>
    <row r="3" spans="1:18" x14ac:dyDescent="0.25">
      <c r="B3" s="1224"/>
      <c r="C3" s="1224"/>
      <c r="D3" s="1224"/>
      <c r="E3" s="1227"/>
      <c r="F3" s="1227"/>
      <c r="G3" s="1229"/>
      <c r="H3" s="1229"/>
      <c r="I3" s="1224"/>
      <c r="J3" s="1224"/>
      <c r="K3" s="1231"/>
      <c r="L3" s="1231"/>
      <c r="M3" s="1231"/>
      <c r="N3" s="1231"/>
    </row>
    <row r="4" spans="1:18" ht="20.100000000000001" customHeight="1" x14ac:dyDescent="0.25">
      <c r="A4" s="1537" t="s">
        <v>62</v>
      </c>
      <c r="B4" s="1537"/>
      <c r="C4" s="1543" t="s">
        <v>329</v>
      </c>
      <c r="D4" s="1543"/>
      <c r="E4" s="1543"/>
      <c r="F4" s="1543"/>
      <c r="G4" s="1543"/>
      <c r="H4" s="1543"/>
      <c r="I4" s="1543"/>
      <c r="J4" s="1543"/>
      <c r="K4" s="1543"/>
      <c r="L4" s="1543"/>
      <c r="M4" s="1543"/>
      <c r="N4" s="1543"/>
      <c r="O4" s="1543"/>
      <c r="P4" s="1543"/>
      <c r="Q4" s="1543"/>
      <c r="R4" s="1543"/>
    </row>
    <row r="5" spans="1:18" s="1238" customFormat="1" ht="20.100000000000001" customHeight="1" x14ac:dyDescent="0.25">
      <c r="A5" s="1539"/>
      <c r="B5" s="1539"/>
      <c r="C5" s="1393">
        <v>2006</v>
      </c>
      <c r="D5" s="1455"/>
      <c r="E5" s="1393">
        <v>2007</v>
      </c>
      <c r="F5" s="1393"/>
      <c r="G5" s="1393">
        <v>2008</v>
      </c>
      <c r="H5" s="1393"/>
      <c r="I5" s="1393">
        <v>2009</v>
      </c>
      <c r="J5" s="1393"/>
      <c r="K5" s="1393">
        <v>2010</v>
      </c>
      <c r="L5" s="1393"/>
      <c r="M5" s="1393">
        <v>2011</v>
      </c>
      <c r="N5" s="1393"/>
      <c r="O5" s="1393">
        <v>2012</v>
      </c>
      <c r="P5" s="1393"/>
      <c r="Q5" s="1393">
        <v>2013</v>
      </c>
      <c r="R5" s="1455"/>
    </row>
    <row r="6" spans="1:18" ht="15.75" x14ac:dyDescent="0.25">
      <c r="A6" s="1241"/>
      <c r="B6" s="1371" t="s">
        <v>315</v>
      </c>
      <c r="C6" s="1342"/>
      <c r="D6" s="1342"/>
      <c r="E6" s="1342"/>
      <c r="F6" s="1342"/>
      <c r="G6" s="1342"/>
      <c r="H6" s="1342"/>
      <c r="I6" s="1342"/>
      <c r="J6" s="1342"/>
      <c r="K6" s="1342"/>
      <c r="L6" s="1342"/>
      <c r="M6" s="1342"/>
      <c r="N6" s="1342"/>
      <c r="O6" s="1342"/>
      <c r="P6" s="1342"/>
      <c r="Q6" s="1342"/>
      <c r="R6" s="1347"/>
    </row>
    <row r="7" spans="1:18" ht="15.75" x14ac:dyDescent="0.25">
      <c r="A7" s="1244">
        <v>1</v>
      </c>
      <c r="B7" s="1362" t="s">
        <v>306</v>
      </c>
      <c r="C7" s="1342">
        <v>18551</v>
      </c>
      <c r="D7" s="1342"/>
      <c r="E7" s="1342">
        <v>21105</v>
      </c>
      <c r="F7" s="1342"/>
      <c r="G7" s="1342">
        <v>18809</v>
      </c>
      <c r="H7" s="1342"/>
      <c r="I7" s="1342">
        <v>20901</v>
      </c>
      <c r="J7" s="1342"/>
      <c r="K7" s="1342">
        <v>21784</v>
      </c>
      <c r="L7" s="1342"/>
      <c r="M7" s="1342">
        <v>20890</v>
      </c>
      <c r="N7" s="1342"/>
      <c r="O7" s="1342">
        <v>22421</v>
      </c>
      <c r="P7" s="1342"/>
      <c r="Q7" s="1342">
        <v>21900</v>
      </c>
      <c r="R7" s="1347"/>
    </row>
    <row r="8" spans="1:18" ht="15.75" x14ac:dyDescent="0.25">
      <c r="A8" s="1244"/>
      <c r="B8" s="1386" t="s">
        <v>316</v>
      </c>
      <c r="C8" s="1342"/>
      <c r="D8" s="1342"/>
      <c r="E8" s="1342"/>
      <c r="F8" s="1342"/>
      <c r="G8" s="1342"/>
      <c r="H8" s="1342"/>
      <c r="I8" s="1342"/>
      <c r="J8" s="1342"/>
      <c r="K8" s="1342"/>
      <c r="L8" s="1342"/>
      <c r="M8" s="1342"/>
      <c r="N8" s="1342"/>
      <c r="O8" s="1342"/>
      <c r="P8" s="1342"/>
      <c r="Q8" s="1342"/>
      <c r="R8" s="1347"/>
    </row>
    <row r="9" spans="1:18" s="1231" customFormat="1" ht="15.75" x14ac:dyDescent="0.25">
      <c r="A9" s="1244">
        <v>2</v>
      </c>
      <c r="B9" s="1362" t="s">
        <v>317</v>
      </c>
      <c r="C9" s="1342" t="s">
        <v>293</v>
      </c>
      <c r="D9" s="1342"/>
      <c r="E9" s="1342" t="s">
        <v>1043</v>
      </c>
      <c r="F9" s="1342"/>
      <c r="G9" s="1342" t="s">
        <v>293</v>
      </c>
      <c r="H9" s="1342"/>
      <c r="I9" s="1342" t="s">
        <v>293</v>
      </c>
      <c r="J9" s="1342"/>
      <c r="K9" s="1342" t="s">
        <v>293</v>
      </c>
      <c r="L9" s="1342"/>
      <c r="M9" s="1342" t="s">
        <v>293</v>
      </c>
      <c r="N9" s="1342"/>
      <c r="O9" s="1342">
        <v>544</v>
      </c>
      <c r="P9" s="1342"/>
      <c r="Q9" s="1342">
        <v>552</v>
      </c>
      <c r="R9" s="1305"/>
    </row>
    <row r="10" spans="1:18" s="1231" customFormat="1" ht="15.75" x14ac:dyDescent="0.25">
      <c r="A10" s="1248">
        <v>3</v>
      </c>
      <c r="B10" s="1364" t="s">
        <v>318</v>
      </c>
      <c r="C10" s="1346">
        <v>781.25199999999995</v>
      </c>
      <c r="D10" s="1346"/>
      <c r="E10" s="1346">
        <v>795.32899999999995</v>
      </c>
      <c r="F10" s="1346"/>
      <c r="G10" s="1346">
        <v>993.64499999999998</v>
      </c>
      <c r="H10" s="1346"/>
      <c r="I10" s="1346">
        <v>1009.629</v>
      </c>
      <c r="J10" s="1346"/>
      <c r="K10" s="1346">
        <v>1062.616</v>
      </c>
      <c r="L10" s="1346"/>
      <c r="M10" s="1346">
        <v>790.65599999999995</v>
      </c>
      <c r="N10" s="1346"/>
      <c r="O10" s="1346">
        <v>1042.325</v>
      </c>
      <c r="P10" s="1346"/>
      <c r="Q10" s="1346">
        <v>1376.115</v>
      </c>
      <c r="R10" s="1344"/>
    </row>
    <row r="12" spans="1:18" ht="15.75" x14ac:dyDescent="0.25">
      <c r="A12" s="1546" t="s">
        <v>294</v>
      </c>
      <c r="B12" s="1546"/>
      <c r="C12" s="1546"/>
      <c r="D12" s="1546"/>
      <c r="E12" s="1546"/>
      <c r="F12" s="1546"/>
      <c r="G12" s="1546"/>
      <c r="H12" s="1546"/>
      <c r="I12" s="1546"/>
      <c r="J12" s="1546"/>
      <c r="K12" s="1546"/>
      <c r="L12" s="1546"/>
      <c r="M12" s="1546"/>
      <c r="N12" s="1546"/>
      <c r="O12" s="1546"/>
      <c r="P12" s="1546"/>
      <c r="Q12" s="1546"/>
      <c r="R12" s="1546"/>
    </row>
    <row r="13" spans="1:18" ht="33" customHeight="1" x14ac:dyDescent="0.25">
      <c r="A13" s="1546" t="s">
        <v>288</v>
      </c>
      <c r="B13" s="1546"/>
      <c r="C13" s="1546"/>
      <c r="D13" s="1546"/>
      <c r="E13" s="1546"/>
      <c r="F13" s="1546"/>
      <c r="G13" s="1546"/>
      <c r="H13" s="1546"/>
      <c r="I13" s="1546"/>
      <c r="J13" s="1546"/>
      <c r="K13" s="1546"/>
      <c r="L13" s="1546"/>
      <c r="M13" s="1546"/>
      <c r="N13" s="1546"/>
      <c r="O13" s="1546"/>
      <c r="P13" s="1546"/>
      <c r="Q13" s="1546"/>
      <c r="R13" s="1546"/>
    </row>
  </sheetData>
  <mergeCells count="4">
    <mergeCell ref="A4:B5"/>
    <mergeCell ref="C4:R4"/>
    <mergeCell ref="A13:R13"/>
    <mergeCell ref="A12:R12"/>
  </mergeCells>
  <printOptions horizontalCentered="1" verticalCentered="1"/>
  <pageMargins left="0.98425196850393704" right="0.39370078740157483" top="0.39370078740157483" bottom="0.39370078740157483" header="0" footer="0.19685039370078741"/>
  <pageSetup orientation="landscape" r:id="rId1"/>
  <headerFooter>
    <oddFooter>&amp;L255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8" x14ac:dyDescent="0.25">
      <c r="A1" s="1265" t="s">
        <v>319</v>
      </c>
      <c r="B1" s="1418"/>
      <c r="C1" s="1418"/>
      <c r="D1" s="1419"/>
      <c r="E1" s="1419"/>
      <c r="F1" s="1420"/>
      <c r="G1" s="1420"/>
      <c r="H1" s="1419"/>
      <c r="I1" s="1419"/>
      <c r="J1" s="1420"/>
      <c r="K1" s="1420"/>
      <c r="L1" s="1419"/>
      <c r="M1" s="1260" t="s">
        <v>893</v>
      </c>
      <c r="N1" s="1275"/>
    </row>
    <row r="2" spans="1:14" ht="18" x14ac:dyDescent="0.25">
      <c r="A2" s="1265" t="s">
        <v>1049</v>
      </c>
      <c r="B2" s="1418"/>
      <c r="C2" s="1418"/>
      <c r="D2" s="1419"/>
      <c r="E2" s="1419"/>
      <c r="F2" s="1420"/>
      <c r="G2" s="1420"/>
      <c r="H2" s="1419"/>
      <c r="I2" s="1419"/>
      <c r="J2" s="1420"/>
      <c r="K2" s="1420"/>
      <c r="L2" s="1419"/>
      <c r="M2" s="1420"/>
      <c r="N2" s="1275"/>
    </row>
    <row r="3" spans="1:14" ht="18" x14ac:dyDescent="0.25">
      <c r="A3" s="1265"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537"/>
      <c r="D5" s="1537" t="s">
        <v>1042</v>
      </c>
      <c r="E5" s="1537"/>
      <c r="F5" s="1537" t="s">
        <v>320</v>
      </c>
      <c r="G5" s="1537"/>
      <c r="H5" s="1537" t="s">
        <v>1042</v>
      </c>
      <c r="I5" s="1537"/>
      <c r="J5" s="1537" t="s">
        <v>326</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2">
        <v>2006</v>
      </c>
      <c r="B7" s="1342">
        <v>9892</v>
      </c>
      <c r="C7" s="1342"/>
      <c r="D7" s="1394" t="s">
        <v>293</v>
      </c>
      <c r="E7" s="1394"/>
      <c r="F7" s="1394">
        <v>16.32</v>
      </c>
      <c r="G7" s="1394"/>
      <c r="H7" s="1394" t="s">
        <v>293</v>
      </c>
      <c r="I7" s="1394"/>
      <c r="J7" s="1342">
        <v>161465</v>
      </c>
      <c r="K7" s="1342"/>
      <c r="L7" s="1394" t="s">
        <v>293</v>
      </c>
      <c r="M7" s="1456"/>
    </row>
    <row r="8" spans="1:14" ht="15.75" x14ac:dyDescent="0.25">
      <c r="A8" s="1276">
        <v>2007</v>
      </c>
      <c r="B8" s="1342">
        <v>10518</v>
      </c>
      <c r="C8" s="1342"/>
      <c r="D8" s="1400">
        <f>B8-B7</f>
        <v>626</v>
      </c>
      <c r="E8" s="1400"/>
      <c r="F8" s="1394">
        <v>13.25</v>
      </c>
      <c r="G8" s="1394"/>
      <c r="H8" s="1394">
        <f>F8-F7</f>
        <v>-3.0700000000000003</v>
      </c>
      <c r="I8" s="1394"/>
      <c r="J8" s="1342">
        <v>139330</v>
      </c>
      <c r="K8" s="1342"/>
      <c r="L8" s="1342">
        <f>J8-J7</f>
        <v>-22135</v>
      </c>
      <c r="M8" s="1456"/>
    </row>
    <row r="9" spans="1:14" ht="15.75" x14ac:dyDescent="0.25">
      <c r="A9" s="1276">
        <v>2008</v>
      </c>
      <c r="B9" s="1342">
        <v>10173</v>
      </c>
      <c r="C9" s="1342"/>
      <c r="D9" s="1400">
        <f t="shared" ref="D9:D14" si="0">B9-B8</f>
        <v>-345</v>
      </c>
      <c r="E9" s="1400"/>
      <c r="F9" s="1394">
        <v>13.53</v>
      </c>
      <c r="G9" s="1394"/>
      <c r="H9" s="1394">
        <f t="shared" ref="H9:H14" si="1">F9-F8</f>
        <v>0.27999999999999936</v>
      </c>
      <c r="I9" s="1394"/>
      <c r="J9" s="1342">
        <v>137606</v>
      </c>
      <c r="K9" s="1342"/>
      <c r="L9" s="1342">
        <f t="shared" ref="L9:L14" si="2">J9-J8</f>
        <v>-1724</v>
      </c>
      <c r="M9" s="1456"/>
    </row>
    <row r="10" spans="1:14" ht="15.75" x14ac:dyDescent="0.25">
      <c r="A10" s="1276">
        <v>2009</v>
      </c>
      <c r="B10" s="1342">
        <v>11748</v>
      </c>
      <c r="C10" s="1342"/>
      <c r="D10" s="1400">
        <f t="shared" si="0"/>
        <v>1575</v>
      </c>
      <c r="E10" s="1400"/>
      <c r="F10" s="1394">
        <v>13.95</v>
      </c>
      <c r="G10" s="1394"/>
      <c r="H10" s="1394">
        <f t="shared" si="1"/>
        <v>0.41999999999999993</v>
      </c>
      <c r="I10" s="1394"/>
      <c r="J10" s="1342">
        <v>163823</v>
      </c>
      <c r="K10" s="1342"/>
      <c r="L10" s="1342">
        <f t="shared" si="2"/>
        <v>26217</v>
      </c>
      <c r="M10" s="1456"/>
    </row>
    <row r="11" spans="1:14" ht="15.75" x14ac:dyDescent="0.25">
      <c r="A11" s="1276">
        <v>2010</v>
      </c>
      <c r="B11" s="1342">
        <v>11924</v>
      </c>
      <c r="C11" s="1342"/>
      <c r="D11" s="1400">
        <f t="shared" si="0"/>
        <v>176</v>
      </c>
      <c r="E11" s="1400"/>
      <c r="F11" s="1394">
        <v>13.55</v>
      </c>
      <c r="G11" s="1394"/>
      <c r="H11" s="1394">
        <f t="shared" si="1"/>
        <v>-0.39999999999999858</v>
      </c>
      <c r="I11" s="1394"/>
      <c r="J11" s="1342">
        <v>161579</v>
      </c>
      <c r="K11" s="1342"/>
      <c r="L11" s="1342">
        <f t="shared" si="2"/>
        <v>-2244</v>
      </c>
      <c r="M11" s="1456"/>
    </row>
    <row r="12" spans="1:14" ht="15.75" x14ac:dyDescent="0.25">
      <c r="A12" s="1276">
        <v>2011</v>
      </c>
      <c r="B12" s="1342">
        <v>11316</v>
      </c>
      <c r="C12" s="1342"/>
      <c r="D12" s="1400">
        <f t="shared" si="0"/>
        <v>-608</v>
      </c>
      <c r="E12" s="1400"/>
      <c r="F12" s="1394">
        <v>13.61</v>
      </c>
      <c r="G12" s="1394"/>
      <c r="H12" s="1394">
        <f t="shared" si="1"/>
        <v>5.9999999999998721E-2</v>
      </c>
      <c r="I12" s="1394"/>
      <c r="J12" s="1342">
        <v>154040</v>
      </c>
      <c r="K12" s="1342"/>
      <c r="L12" s="1342">
        <f t="shared" si="2"/>
        <v>-7539</v>
      </c>
      <c r="M12" s="1456"/>
    </row>
    <row r="13" spans="1:14" ht="15.75" x14ac:dyDescent="0.25">
      <c r="A13" s="1276">
        <v>2012</v>
      </c>
      <c r="B13" s="1342">
        <v>11541</v>
      </c>
      <c r="C13" s="1342"/>
      <c r="D13" s="1400">
        <f t="shared" si="0"/>
        <v>225</v>
      </c>
      <c r="E13" s="1400"/>
      <c r="F13" s="1394">
        <v>14.95</v>
      </c>
      <c r="G13" s="1394"/>
      <c r="H13" s="1394">
        <f t="shared" si="1"/>
        <v>1.3399999999999999</v>
      </c>
      <c r="I13" s="1394"/>
      <c r="J13" s="1342">
        <v>172578</v>
      </c>
      <c r="K13" s="1342"/>
      <c r="L13" s="1342">
        <f t="shared" si="2"/>
        <v>18538</v>
      </c>
      <c r="M13" s="1456"/>
    </row>
    <row r="14" spans="1:14" s="1275" customFormat="1" ht="15.75" x14ac:dyDescent="0.25">
      <c r="A14" s="1277">
        <v>2013</v>
      </c>
      <c r="B14" s="1353">
        <v>13155</v>
      </c>
      <c r="C14" s="1346"/>
      <c r="D14" s="1346">
        <f t="shared" si="0"/>
        <v>1614</v>
      </c>
      <c r="E14" s="1346"/>
      <c r="F14" s="1396">
        <v>22.24</v>
      </c>
      <c r="G14" s="1396"/>
      <c r="H14" s="1396">
        <f t="shared" si="1"/>
        <v>7.2899999999999991</v>
      </c>
      <c r="I14" s="1396"/>
      <c r="J14" s="1346">
        <v>292603</v>
      </c>
      <c r="K14" s="1346"/>
      <c r="L14" s="1346">
        <f t="shared" si="2"/>
        <v>120025</v>
      </c>
      <c r="M14" s="1406"/>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33"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&amp;R256</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 style="1263" customWidth="1"/>
    <col min="14" max="14" width="11.5" style="1263" customWidth="1"/>
    <col min="15" max="15" width="10.5" style="1263" customWidth="1"/>
    <col min="16" max="16384" width="10.25" style="1263"/>
  </cols>
  <sheetData>
    <row r="1" spans="1:14" ht="15.75" customHeight="1" x14ac:dyDescent="0.25">
      <c r="A1" s="1265" t="s">
        <v>1036</v>
      </c>
      <c r="B1" s="1418"/>
      <c r="C1" s="1418"/>
      <c r="D1" s="1419"/>
      <c r="E1" s="1419"/>
      <c r="F1" s="1420"/>
      <c r="G1" s="1420"/>
      <c r="H1" s="1419"/>
      <c r="I1" s="1419"/>
      <c r="J1" s="1420"/>
      <c r="K1" s="1420"/>
      <c r="L1" s="1419"/>
      <c r="M1" s="1333" t="s">
        <v>894</v>
      </c>
      <c r="N1" s="1275"/>
    </row>
    <row r="2" spans="1:14" ht="18" x14ac:dyDescent="0.25">
      <c r="A2" s="1265" t="s">
        <v>1098</v>
      </c>
      <c r="B2" s="1418"/>
      <c r="C2" s="1418"/>
      <c r="D2" s="1419"/>
      <c r="E2" s="1419"/>
      <c r="F2" s="1420"/>
      <c r="G2" s="1420"/>
      <c r="H2" s="1419"/>
      <c r="I2" s="1419"/>
      <c r="J2" s="1420"/>
      <c r="K2" s="1420"/>
      <c r="L2" s="1419"/>
      <c r="M2" s="1420"/>
      <c r="N2" s="1275"/>
    </row>
    <row r="3" spans="1:14" ht="18" x14ac:dyDescent="0.25">
      <c r="A3" s="1265"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537"/>
      <c r="D5" s="1537" t="s">
        <v>1042</v>
      </c>
      <c r="E5" s="1537"/>
      <c r="F5" s="1537" t="s">
        <v>320</v>
      </c>
      <c r="G5" s="1537"/>
      <c r="H5" s="1537" t="s">
        <v>1042</v>
      </c>
      <c r="I5" s="1537"/>
      <c r="J5" s="1537" t="s">
        <v>324</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6">
        <v>2006</v>
      </c>
      <c r="B7" s="1342">
        <v>3794</v>
      </c>
      <c r="C7" s="1342"/>
      <c r="D7" s="1400" t="s">
        <v>293</v>
      </c>
      <c r="E7" s="1400"/>
      <c r="F7" s="1394">
        <v>14.45</v>
      </c>
      <c r="G7" s="1394"/>
      <c r="H7" s="1394" t="s">
        <v>293</v>
      </c>
      <c r="I7" s="1394"/>
      <c r="J7" s="1342">
        <v>54824</v>
      </c>
      <c r="K7" s="1342"/>
      <c r="L7" s="1342" t="s">
        <v>293</v>
      </c>
    </row>
    <row r="8" spans="1:14" ht="15.75" x14ac:dyDescent="0.25">
      <c r="A8" s="1276">
        <v>2007</v>
      </c>
      <c r="B8" s="1342">
        <v>3839</v>
      </c>
      <c r="C8" s="1342"/>
      <c r="D8" s="1400">
        <f>B8-B7</f>
        <v>45</v>
      </c>
      <c r="E8" s="1400"/>
      <c r="F8" s="1394">
        <v>14.1</v>
      </c>
      <c r="G8" s="1394"/>
      <c r="H8" s="1394">
        <f>F8-F7</f>
        <v>-0.34999999999999964</v>
      </c>
      <c r="I8" s="1394"/>
      <c r="J8" s="1342">
        <v>54117</v>
      </c>
      <c r="K8" s="1342"/>
      <c r="L8" s="1342">
        <f>J8-J7</f>
        <v>-707</v>
      </c>
    </row>
    <row r="9" spans="1:14" ht="15.75" x14ac:dyDescent="0.25">
      <c r="A9" s="1276">
        <v>2008</v>
      </c>
      <c r="B9" s="1342">
        <v>3914</v>
      </c>
      <c r="C9" s="1342"/>
      <c r="D9" s="1400">
        <f t="shared" ref="D9:D14" si="0">B9-B8</f>
        <v>75</v>
      </c>
      <c r="E9" s="1400"/>
      <c r="F9" s="1394">
        <v>13.48</v>
      </c>
      <c r="G9" s="1394"/>
      <c r="H9" s="1394">
        <f t="shared" ref="H9:H14" si="1">F9-F8</f>
        <v>-0.61999999999999922</v>
      </c>
      <c r="I9" s="1394"/>
      <c r="J9" s="1342">
        <v>52773</v>
      </c>
      <c r="K9" s="1342"/>
      <c r="L9" s="1342">
        <f t="shared" ref="L9:L14" si="2">J9-J8</f>
        <v>-1344</v>
      </c>
    </row>
    <row r="10" spans="1:14" ht="15.75" x14ac:dyDescent="0.25">
      <c r="A10" s="1276">
        <v>2009</v>
      </c>
      <c r="B10" s="1342">
        <v>6550</v>
      </c>
      <c r="C10" s="1342"/>
      <c r="D10" s="1400">
        <f t="shared" si="0"/>
        <v>2636</v>
      </c>
      <c r="E10" s="1400"/>
      <c r="F10" s="1394">
        <v>14.32</v>
      </c>
      <c r="G10" s="1394"/>
      <c r="H10" s="1394">
        <f t="shared" si="1"/>
        <v>0.83999999999999986</v>
      </c>
      <c r="I10" s="1394"/>
      <c r="J10" s="1342">
        <v>93777</v>
      </c>
      <c r="K10" s="1342"/>
      <c r="L10" s="1342">
        <f t="shared" si="2"/>
        <v>41004</v>
      </c>
    </row>
    <row r="11" spans="1:14" ht="15.75" x14ac:dyDescent="0.25">
      <c r="A11" s="1276">
        <v>2010</v>
      </c>
      <c r="B11" s="1342">
        <v>6325</v>
      </c>
      <c r="C11" s="1342"/>
      <c r="D11" s="1400">
        <f t="shared" si="0"/>
        <v>-225</v>
      </c>
      <c r="E11" s="1400"/>
      <c r="F11" s="1394">
        <v>19.170000000000002</v>
      </c>
      <c r="G11" s="1394"/>
      <c r="H11" s="1394">
        <f t="shared" si="1"/>
        <v>4.8500000000000014</v>
      </c>
      <c r="I11" s="1394"/>
      <c r="J11" s="1342">
        <v>121237</v>
      </c>
      <c r="K11" s="1342"/>
      <c r="L11" s="1342">
        <f t="shared" si="2"/>
        <v>27460</v>
      </c>
    </row>
    <row r="12" spans="1:14" ht="15.75" x14ac:dyDescent="0.25">
      <c r="A12" s="1276">
        <v>2011</v>
      </c>
      <c r="B12" s="1342">
        <v>5879</v>
      </c>
      <c r="C12" s="1342"/>
      <c r="D12" s="1400">
        <f t="shared" si="0"/>
        <v>-446</v>
      </c>
      <c r="E12" s="1400"/>
      <c r="F12" s="1394">
        <v>19.22</v>
      </c>
      <c r="G12" s="1394"/>
      <c r="H12" s="1394">
        <f t="shared" si="1"/>
        <v>4.9999999999997158E-2</v>
      </c>
      <c r="I12" s="1394"/>
      <c r="J12" s="1342">
        <v>113001</v>
      </c>
      <c r="K12" s="1342"/>
      <c r="L12" s="1342">
        <f t="shared" si="2"/>
        <v>-8236</v>
      </c>
    </row>
    <row r="13" spans="1:14" ht="15.75" x14ac:dyDescent="0.25">
      <c r="A13" s="1276">
        <v>2012</v>
      </c>
      <c r="B13" s="1342">
        <v>5777</v>
      </c>
      <c r="C13" s="1342"/>
      <c r="D13" s="1400">
        <f t="shared" si="0"/>
        <v>-102</v>
      </c>
      <c r="E13" s="1400"/>
      <c r="F13" s="1394">
        <v>19.510000000000002</v>
      </c>
      <c r="G13" s="1394"/>
      <c r="H13" s="1394">
        <f t="shared" si="1"/>
        <v>0.2900000000000027</v>
      </c>
      <c r="I13" s="1394"/>
      <c r="J13" s="1342">
        <v>112727</v>
      </c>
      <c r="K13" s="1342"/>
      <c r="L13" s="1342">
        <f t="shared" si="2"/>
        <v>-274</v>
      </c>
    </row>
    <row r="14" spans="1:14" s="1275" customFormat="1" ht="15.75" x14ac:dyDescent="0.25">
      <c r="A14" s="1277">
        <v>2013</v>
      </c>
      <c r="B14" s="1346">
        <v>6683</v>
      </c>
      <c r="C14" s="1346"/>
      <c r="D14" s="1346">
        <f t="shared" si="0"/>
        <v>906</v>
      </c>
      <c r="E14" s="1346"/>
      <c r="F14" s="1396">
        <v>21.5</v>
      </c>
      <c r="G14" s="1396"/>
      <c r="H14" s="1396">
        <f t="shared" si="1"/>
        <v>1.9899999999999984</v>
      </c>
      <c r="I14" s="1396"/>
      <c r="J14" s="1346">
        <v>143705</v>
      </c>
      <c r="K14" s="1346"/>
      <c r="L14" s="1346">
        <f t="shared" si="2"/>
        <v>30978</v>
      </c>
      <c r="M14" s="1280"/>
    </row>
    <row r="15" spans="1:14" x14ac:dyDescent="0.25">
      <c r="A15" s="1440"/>
      <c r="B15" s="1441"/>
      <c r="C15" s="1441"/>
      <c r="D15" s="1441"/>
      <c r="E15" s="1441"/>
      <c r="H15" s="1441"/>
      <c r="I15" s="1441"/>
      <c r="J15" s="1441"/>
      <c r="K15" s="1441"/>
      <c r="L15" s="1441"/>
      <c r="M15" s="1442"/>
      <c r="N15" s="1405"/>
    </row>
    <row r="16" spans="1:14" ht="15.75" x14ac:dyDescent="0.25">
      <c r="A16" s="1281" t="s">
        <v>294</v>
      </c>
      <c r="B16" s="1441"/>
      <c r="C16" s="1441"/>
      <c r="D16" s="1441"/>
      <c r="E16" s="1441"/>
      <c r="H16" s="1441"/>
      <c r="I16" s="1441"/>
      <c r="J16" s="1441"/>
      <c r="K16" s="1441"/>
      <c r="L16" s="1441"/>
      <c r="M16" s="1442"/>
      <c r="N16" s="1405"/>
    </row>
    <row r="17" spans="1:14" ht="32.2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&amp;L257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7"/>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 style="1263" customWidth="1"/>
    <col min="14" max="14" width="11.5" style="1263" customWidth="1"/>
    <col min="15" max="15" width="10.5" style="1263" customWidth="1"/>
    <col min="16" max="16384" width="10.25" style="1263"/>
  </cols>
  <sheetData>
    <row r="1" spans="1:14" ht="15.75" customHeight="1" x14ac:dyDescent="0.25">
      <c r="A1" s="1265" t="s">
        <v>1036</v>
      </c>
      <c r="B1" s="1399"/>
      <c r="C1" s="1399"/>
      <c r="D1" s="1259"/>
      <c r="E1" s="1259"/>
      <c r="F1" s="1258"/>
      <c r="G1" s="1258"/>
      <c r="H1" s="1259"/>
      <c r="I1" s="1259"/>
      <c r="J1" s="1258"/>
      <c r="K1" s="1258"/>
      <c r="L1" s="1259"/>
      <c r="M1" s="1260" t="s">
        <v>895</v>
      </c>
      <c r="N1" s="1275"/>
    </row>
    <row r="2" spans="1:14" ht="18" x14ac:dyDescent="0.25">
      <c r="A2" s="1265" t="s">
        <v>1099</v>
      </c>
      <c r="B2" s="1399"/>
      <c r="C2" s="1399"/>
      <c r="D2" s="1259"/>
      <c r="E2" s="1259"/>
      <c r="F2" s="1258"/>
      <c r="G2" s="1258"/>
      <c r="H2" s="1259"/>
      <c r="I2" s="1259"/>
      <c r="J2" s="1258"/>
      <c r="K2" s="1258"/>
      <c r="L2" s="1259"/>
      <c r="M2" s="1258"/>
      <c r="N2" s="1275"/>
    </row>
    <row r="3" spans="1:14" ht="18" x14ac:dyDescent="0.25">
      <c r="A3" s="1265" t="s">
        <v>276</v>
      </c>
      <c r="B3" s="1258"/>
      <c r="C3" s="1258"/>
      <c r="D3" s="1259"/>
      <c r="E3" s="1259"/>
      <c r="F3" s="1258"/>
      <c r="G3" s="1258"/>
      <c r="H3" s="1259"/>
      <c r="I3" s="1259"/>
      <c r="J3" s="1258"/>
      <c r="K3" s="1258"/>
      <c r="L3" s="1259"/>
      <c r="M3" s="1258"/>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537"/>
      <c r="D5" s="1537" t="s">
        <v>1042</v>
      </c>
      <c r="E5" s="1537"/>
      <c r="F5" s="1537" t="s">
        <v>304</v>
      </c>
      <c r="G5" s="1537"/>
      <c r="H5" s="1537" t="s">
        <v>1042</v>
      </c>
      <c r="I5" s="1537"/>
      <c r="J5" s="1537" t="s">
        <v>314</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6">
        <v>2006</v>
      </c>
      <c r="B7" s="1342">
        <v>792</v>
      </c>
      <c r="C7" s="1342"/>
      <c r="D7" s="1400" t="s">
        <v>293</v>
      </c>
      <c r="E7" s="1408"/>
      <c r="F7" s="1394">
        <v>19.690000000000001</v>
      </c>
      <c r="G7" s="1409"/>
      <c r="H7" s="1394" t="s">
        <v>293</v>
      </c>
      <c r="I7" s="1408"/>
      <c r="J7" s="1342">
        <v>15592</v>
      </c>
      <c r="K7" s="1342"/>
      <c r="L7" s="1342" t="s">
        <v>293</v>
      </c>
      <c r="M7" s="1319"/>
    </row>
    <row r="8" spans="1:14" ht="15.75" x14ac:dyDescent="0.25">
      <c r="A8" s="1276">
        <v>2007</v>
      </c>
      <c r="B8" s="1342">
        <v>687</v>
      </c>
      <c r="C8" s="1342"/>
      <c r="D8" s="1400">
        <f>B8-B7</f>
        <v>-105</v>
      </c>
      <c r="E8" s="1411"/>
      <c r="F8" s="1394">
        <v>17.62</v>
      </c>
      <c r="G8" s="1409"/>
      <c r="H8" s="1394">
        <f>F8-F7</f>
        <v>-2.0700000000000003</v>
      </c>
      <c r="I8" s="1412"/>
      <c r="J8" s="1342">
        <v>12116</v>
      </c>
      <c r="K8" s="1342"/>
      <c r="L8" s="1342">
        <f>J8-J7</f>
        <v>-3476</v>
      </c>
      <c r="M8" s="1319"/>
    </row>
    <row r="9" spans="1:14" ht="15.75" x14ac:dyDescent="0.25">
      <c r="A9" s="1276">
        <v>2008</v>
      </c>
      <c r="B9" s="1342">
        <v>790</v>
      </c>
      <c r="C9" s="1342"/>
      <c r="D9" s="1400">
        <f t="shared" ref="D9:D14" si="0">B9-B8</f>
        <v>103</v>
      </c>
      <c r="E9" s="1411"/>
      <c r="F9" s="1394">
        <v>17.87</v>
      </c>
      <c r="G9" s="1409"/>
      <c r="H9" s="1394">
        <f t="shared" ref="H9:H14" si="1">F9-F8</f>
        <v>0.25</v>
      </c>
      <c r="I9" s="1413"/>
      <c r="J9" s="1342">
        <v>14116</v>
      </c>
      <c r="K9" s="1342"/>
      <c r="L9" s="1342">
        <f t="shared" ref="L9:L14" si="2">J9-J8</f>
        <v>2000</v>
      </c>
      <c r="M9" s="1319"/>
    </row>
    <row r="10" spans="1:14" ht="15.75" x14ac:dyDescent="0.25">
      <c r="A10" s="1276">
        <v>2009</v>
      </c>
      <c r="B10" s="1342">
        <v>1028</v>
      </c>
      <c r="C10" s="1342"/>
      <c r="D10" s="1400">
        <f t="shared" si="0"/>
        <v>238</v>
      </c>
      <c r="E10" s="1411"/>
      <c r="F10" s="1394">
        <v>17.670000000000002</v>
      </c>
      <c r="G10" s="1409"/>
      <c r="H10" s="1394">
        <f t="shared" si="1"/>
        <v>-0.19999999999999929</v>
      </c>
      <c r="I10" s="1412"/>
      <c r="J10" s="1342">
        <v>18157</v>
      </c>
      <c r="K10" s="1342"/>
      <c r="L10" s="1342">
        <f t="shared" si="2"/>
        <v>4041</v>
      </c>
      <c r="M10" s="1319"/>
    </row>
    <row r="11" spans="1:14" ht="15.75" x14ac:dyDescent="0.25">
      <c r="A11" s="1276">
        <v>2010</v>
      </c>
      <c r="B11" s="1342">
        <v>970</v>
      </c>
      <c r="C11" s="1342"/>
      <c r="D11" s="1400">
        <f t="shared" si="0"/>
        <v>-58</v>
      </c>
      <c r="E11" s="1411"/>
      <c r="F11" s="1394">
        <v>17.73</v>
      </c>
      <c r="G11" s="1409"/>
      <c r="H11" s="1394">
        <f t="shared" si="1"/>
        <v>5.9999999999998721E-2</v>
      </c>
      <c r="I11" s="1413"/>
      <c r="J11" s="1342">
        <v>17192</v>
      </c>
      <c r="K11" s="1342"/>
      <c r="L11" s="1342">
        <f t="shared" si="2"/>
        <v>-965</v>
      </c>
      <c r="M11" s="1319"/>
    </row>
    <row r="12" spans="1:14" ht="15.75" x14ac:dyDescent="0.25">
      <c r="A12" s="1276">
        <v>2011</v>
      </c>
      <c r="B12" s="1342">
        <v>914</v>
      </c>
      <c r="C12" s="1342"/>
      <c r="D12" s="1400">
        <f t="shared" si="0"/>
        <v>-56</v>
      </c>
      <c r="E12" s="1411"/>
      <c r="F12" s="1394">
        <v>17.78</v>
      </c>
      <c r="G12" s="1409"/>
      <c r="H12" s="1394">
        <f t="shared" si="1"/>
        <v>5.0000000000000711E-2</v>
      </c>
      <c r="I12" s="1413"/>
      <c r="J12" s="1342">
        <v>16262</v>
      </c>
      <c r="K12" s="1342"/>
      <c r="L12" s="1342">
        <f t="shared" si="2"/>
        <v>-930</v>
      </c>
      <c r="M12" s="1319"/>
    </row>
    <row r="13" spans="1:14" ht="15.75" x14ac:dyDescent="0.25">
      <c r="A13" s="1276">
        <v>2012</v>
      </c>
      <c r="B13" s="1363">
        <v>911</v>
      </c>
      <c r="C13" s="1342"/>
      <c r="D13" s="1342">
        <f t="shared" si="0"/>
        <v>-3</v>
      </c>
      <c r="E13" s="1457"/>
      <c r="F13" s="1395">
        <v>19.149999999999999</v>
      </c>
      <c r="G13" s="1458"/>
      <c r="H13" s="1395">
        <f t="shared" si="1"/>
        <v>1.3699999999999974</v>
      </c>
      <c r="I13" s="1459"/>
      <c r="J13" s="1342">
        <v>17440</v>
      </c>
      <c r="K13" s="1342"/>
      <c r="L13" s="1342">
        <f t="shared" si="2"/>
        <v>1178</v>
      </c>
      <c r="M13" s="1456"/>
    </row>
    <row r="14" spans="1:14" s="1275" customFormat="1" ht="15.75" x14ac:dyDescent="0.25">
      <c r="A14" s="1277">
        <v>2013</v>
      </c>
      <c r="B14" s="1353">
        <v>1145</v>
      </c>
      <c r="C14" s="1346"/>
      <c r="D14" s="1346">
        <f t="shared" si="0"/>
        <v>234</v>
      </c>
      <c r="E14" s="1414"/>
      <c r="F14" s="1396">
        <v>22.16</v>
      </c>
      <c r="G14" s="1415"/>
      <c r="H14" s="1396">
        <f t="shared" si="1"/>
        <v>3.0100000000000016</v>
      </c>
      <c r="I14" s="1416"/>
      <c r="J14" s="1346">
        <v>25374</v>
      </c>
      <c r="K14" s="1346"/>
      <c r="L14" s="1346">
        <f t="shared" si="2"/>
        <v>7934</v>
      </c>
      <c r="M14" s="1406"/>
    </row>
    <row r="15" spans="1:14" ht="15.75" x14ac:dyDescent="0.25">
      <c r="A15" s="1285"/>
      <c r="B15" s="1286"/>
      <c r="C15" s="1286"/>
      <c r="D15" s="1287"/>
      <c r="E15" s="1287"/>
      <c r="F15" s="1286"/>
      <c r="G15" s="1286"/>
      <c r="H15" s="1287"/>
      <c r="I15" s="1287"/>
      <c r="J15" s="1286"/>
      <c r="K15" s="1286"/>
      <c r="L15" s="1287"/>
      <c r="M15" s="1286"/>
      <c r="N15" s="1405"/>
    </row>
    <row r="16" spans="1:14" ht="36" customHeight="1" x14ac:dyDescent="0.25">
      <c r="A16" s="1544" t="s">
        <v>288</v>
      </c>
      <c r="B16" s="1544"/>
      <c r="C16" s="1544"/>
      <c r="D16" s="1544"/>
      <c r="E16" s="1544"/>
      <c r="F16" s="1544"/>
      <c r="G16" s="1544"/>
      <c r="H16" s="1544"/>
      <c r="I16" s="1544"/>
      <c r="J16" s="1544"/>
      <c r="K16" s="1544"/>
      <c r="L16" s="1544"/>
      <c r="M16" s="1544"/>
      <c r="N16" s="1275"/>
    </row>
    <row r="17" spans="1:14" x14ac:dyDescent="0.25">
      <c r="A17" s="1275"/>
      <c r="B17" s="1275"/>
      <c r="C17" s="1275"/>
      <c r="D17" s="1291"/>
      <c r="E17" s="1291"/>
      <c r="F17" s="1290"/>
      <c r="G17" s="1290"/>
      <c r="H17" s="1291"/>
      <c r="I17" s="1291"/>
      <c r="J17" s="1275"/>
      <c r="K17" s="1275"/>
      <c r="L17" s="1291"/>
      <c r="M17" s="1275"/>
      <c r="N17" s="1275"/>
    </row>
  </sheetData>
  <mergeCells count="8">
    <mergeCell ref="L5:M6"/>
    <mergeCell ref="A16:M16"/>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&amp;R258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7"/>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 style="1263" customWidth="1"/>
    <col min="14" max="14" width="11.5" style="1263" customWidth="1"/>
    <col min="15" max="15" width="10.5" style="1263" customWidth="1"/>
    <col min="16" max="16384" width="10.25" style="1263"/>
  </cols>
  <sheetData>
    <row r="1" spans="1:14" ht="15.75" customHeight="1" x14ac:dyDescent="0.25">
      <c r="A1" s="1265" t="s">
        <v>1036</v>
      </c>
      <c r="B1" s="1418"/>
      <c r="C1" s="1418"/>
      <c r="D1" s="1419"/>
      <c r="E1" s="1419"/>
      <c r="F1" s="1420"/>
      <c r="G1" s="1420"/>
      <c r="H1" s="1419"/>
      <c r="I1" s="1419"/>
      <c r="J1" s="1420"/>
      <c r="K1" s="1420"/>
      <c r="L1" s="1419"/>
      <c r="M1" s="1460" t="s">
        <v>896</v>
      </c>
      <c r="N1" s="1275"/>
    </row>
    <row r="2" spans="1:14" ht="18" x14ac:dyDescent="0.25">
      <c r="A2" s="1265" t="s">
        <v>1100</v>
      </c>
      <c r="B2" s="1418"/>
      <c r="C2" s="1418"/>
      <c r="D2" s="1419"/>
      <c r="E2" s="1419"/>
      <c r="F2" s="1420"/>
      <c r="G2" s="1420"/>
      <c r="H2" s="1419"/>
      <c r="I2" s="1419"/>
      <c r="J2" s="1420"/>
      <c r="K2" s="1420"/>
      <c r="L2" s="1419"/>
      <c r="M2" s="1420"/>
      <c r="N2" s="1275"/>
    </row>
    <row r="3" spans="1:14" ht="18" x14ac:dyDescent="0.25">
      <c r="A3" s="1265"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537"/>
      <c r="D5" s="1537" t="s">
        <v>1042</v>
      </c>
      <c r="E5" s="1537"/>
      <c r="F5" s="1537" t="s">
        <v>304</v>
      </c>
      <c r="G5" s="1537"/>
      <c r="H5" s="1537" t="s">
        <v>1042</v>
      </c>
      <c r="I5" s="1537"/>
      <c r="J5" s="1537" t="s">
        <v>324</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2">
        <v>2006</v>
      </c>
      <c r="B7" s="1342">
        <v>797</v>
      </c>
      <c r="C7" s="1342"/>
      <c r="D7" s="1400" t="s">
        <v>293</v>
      </c>
      <c r="E7" s="1400"/>
      <c r="F7" s="1394">
        <v>19.05</v>
      </c>
      <c r="G7" s="1394"/>
      <c r="H7" s="1400" t="s">
        <v>293</v>
      </c>
      <c r="I7" s="1400"/>
      <c r="J7" s="1342">
        <v>15180</v>
      </c>
      <c r="K7" s="1342"/>
      <c r="L7" s="1400" t="s">
        <v>293</v>
      </c>
      <c r="M7" s="1319"/>
    </row>
    <row r="8" spans="1:14" ht="15.75" x14ac:dyDescent="0.25">
      <c r="A8" s="1276">
        <v>2007</v>
      </c>
      <c r="B8" s="1342">
        <v>850</v>
      </c>
      <c r="C8" s="1342"/>
      <c r="D8" s="1400">
        <f>B8-B7</f>
        <v>53</v>
      </c>
      <c r="E8" s="1400"/>
      <c r="F8" s="1394">
        <v>18.86</v>
      </c>
      <c r="G8" s="1394"/>
      <c r="H8" s="1394">
        <f>F8-F7</f>
        <v>-0.19000000000000128</v>
      </c>
      <c r="I8" s="1394"/>
      <c r="J8" s="1342">
        <v>16039</v>
      </c>
      <c r="K8" s="1342"/>
      <c r="L8" s="1342">
        <f>J8-J7</f>
        <v>859</v>
      </c>
      <c r="M8" s="1319"/>
    </row>
    <row r="9" spans="1:14" ht="15.75" x14ac:dyDescent="0.25">
      <c r="A9" s="1276">
        <v>2008</v>
      </c>
      <c r="B9" s="1342">
        <v>811</v>
      </c>
      <c r="C9" s="1342"/>
      <c r="D9" s="1400">
        <f t="shared" ref="D9:D14" si="0">B9-B8</f>
        <v>-39</v>
      </c>
      <c r="E9" s="1400"/>
      <c r="F9" s="1394">
        <v>18.37</v>
      </c>
      <c r="G9" s="1394"/>
      <c r="H9" s="1394">
        <f t="shared" ref="H9:H14" si="1">F9-F8</f>
        <v>-0.48999999999999844</v>
      </c>
      <c r="I9" s="1394"/>
      <c r="J9" s="1342">
        <v>14901</v>
      </c>
      <c r="K9" s="1342"/>
      <c r="L9" s="1342">
        <f t="shared" ref="L9:L14" si="2">J9-J8</f>
        <v>-1138</v>
      </c>
      <c r="M9" s="1319"/>
    </row>
    <row r="10" spans="1:14" ht="15.75" x14ac:dyDescent="0.25">
      <c r="A10" s="1276">
        <v>2009</v>
      </c>
      <c r="B10" s="1342">
        <v>1053</v>
      </c>
      <c r="C10" s="1342"/>
      <c r="D10" s="1400">
        <f t="shared" si="0"/>
        <v>242</v>
      </c>
      <c r="E10" s="1400"/>
      <c r="F10" s="1394">
        <v>17.63</v>
      </c>
      <c r="G10" s="1394"/>
      <c r="H10" s="1394">
        <f t="shared" si="1"/>
        <v>-0.74000000000000199</v>
      </c>
      <c r="I10" s="1394"/>
      <c r="J10" s="1342">
        <v>18572</v>
      </c>
      <c r="K10" s="1342"/>
      <c r="L10" s="1342">
        <f t="shared" si="2"/>
        <v>3671</v>
      </c>
      <c r="M10" s="1319"/>
    </row>
    <row r="11" spans="1:14" ht="15.75" x14ac:dyDescent="0.25">
      <c r="A11" s="1276">
        <v>2010</v>
      </c>
      <c r="B11" s="1342">
        <v>1026</v>
      </c>
      <c r="C11" s="1342"/>
      <c r="D11" s="1400">
        <f t="shared" si="0"/>
        <v>-27</v>
      </c>
      <c r="E11" s="1400"/>
      <c r="F11" s="1394">
        <v>18.239999999999998</v>
      </c>
      <c r="G11" s="1394"/>
      <c r="H11" s="1394">
        <f t="shared" si="1"/>
        <v>0.60999999999999943</v>
      </c>
      <c r="I11" s="1394"/>
      <c r="J11" s="1342">
        <v>18711</v>
      </c>
      <c r="K11" s="1342"/>
      <c r="L11" s="1342">
        <f t="shared" si="2"/>
        <v>139</v>
      </c>
      <c r="M11" s="1319"/>
    </row>
    <row r="12" spans="1:14" ht="15.75" x14ac:dyDescent="0.25">
      <c r="A12" s="1276">
        <v>2011</v>
      </c>
      <c r="B12" s="1342">
        <v>950</v>
      </c>
      <c r="C12" s="1342"/>
      <c r="D12" s="1400">
        <f t="shared" si="0"/>
        <v>-76</v>
      </c>
      <c r="E12" s="1400"/>
      <c r="F12" s="1394">
        <v>18.170000000000002</v>
      </c>
      <c r="G12" s="1394"/>
      <c r="H12" s="1394">
        <f t="shared" si="1"/>
        <v>-6.9999999999996732E-2</v>
      </c>
      <c r="I12" s="1394"/>
      <c r="J12" s="1342">
        <v>17258</v>
      </c>
      <c r="K12" s="1342"/>
      <c r="L12" s="1342">
        <f t="shared" si="2"/>
        <v>-1453</v>
      </c>
      <c r="M12" s="1319"/>
    </row>
    <row r="13" spans="1:14" ht="15.75" x14ac:dyDescent="0.25">
      <c r="A13" s="1276">
        <v>2012</v>
      </c>
      <c r="B13" s="1342">
        <v>931</v>
      </c>
      <c r="C13" s="1342"/>
      <c r="D13" s="1400">
        <f t="shared" si="0"/>
        <v>-19</v>
      </c>
      <c r="E13" s="1400"/>
      <c r="F13" s="1394">
        <v>20.23</v>
      </c>
      <c r="G13" s="1394"/>
      <c r="H13" s="1394">
        <f t="shared" si="1"/>
        <v>2.0599999999999987</v>
      </c>
      <c r="I13" s="1394"/>
      <c r="J13" s="1342">
        <v>18823</v>
      </c>
      <c r="K13" s="1342"/>
      <c r="L13" s="1342">
        <f t="shared" si="2"/>
        <v>1565</v>
      </c>
      <c r="M13" s="1319"/>
    </row>
    <row r="14" spans="1:14" s="1275" customFormat="1" ht="15.75" x14ac:dyDescent="0.25">
      <c r="A14" s="1277">
        <v>2013</v>
      </c>
      <c r="B14" s="1353">
        <v>1253</v>
      </c>
      <c r="C14" s="1346"/>
      <c r="D14" s="1346">
        <f t="shared" si="0"/>
        <v>322</v>
      </c>
      <c r="E14" s="1346"/>
      <c r="F14" s="1396">
        <v>23.38</v>
      </c>
      <c r="G14" s="1396"/>
      <c r="H14" s="1396">
        <f t="shared" si="1"/>
        <v>3.1499999999999986</v>
      </c>
      <c r="I14" s="1396"/>
      <c r="J14" s="1346">
        <v>29295</v>
      </c>
      <c r="K14" s="1346"/>
      <c r="L14" s="1346">
        <f t="shared" si="2"/>
        <v>10472</v>
      </c>
      <c r="M14" s="1406"/>
    </row>
    <row r="15" spans="1:14" ht="15.75" x14ac:dyDescent="0.25">
      <c r="A15" s="1281"/>
      <c r="B15" s="1282"/>
      <c r="C15" s="1282"/>
      <c r="D15" s="1282"/>
      <c r="E15" s="1282"/>
      <c r="F15" s="1319"/>
      <c r="G15" s="1319"/>
      <c r="H15" s="1282"/>
      <c r="I15" s="1282"/>
      <c r="J15" s="1282"/>
      <c r="K15" s="1282"/>
      <c r="L15" s="1282"/>
      <c r="M15" s="1283"/>
      <c r="N15" s="1405"/>
    </row>
    <row r="16" spans="1:14" ht="30.75" customHeight="1" x14ac:dyDescent="0.25">
      <c r="A16" s="1544" t="s">
        <v>288</v>
      </c>
      <c r="B16" s="1544"/>
      <c r="C16" s="1544"/>
      <c r="D16" s="1544"/>
      <c r="E16" s="1544"/>
      <c r="F16" s="1544"/>
      <c r="G16" s="1544"/>
      <c r="H16" s="1544"/>
      <c r="I16" s="1544"/>
      <c r="J16" s="1544"/>
      <c r="K16" s="1544"/>
      <c r="L16" s="1544"/>
      <c r="M16" s="1544"/>
      <c r="N16" s="1275"/>
    </row>
    <row r="17" spans="1:14" x14ac:dyDescent="0.25">
      <c r="A17" s="1275"/>
      <c r="B17" s="1275"/>
      <c r="C17" s="1275"/>
      <c r="D17" s="1291"/>
      <c r="E17" s="1291"/>
      <c r="F17" s="1290"/>
      <c r="G17" s="1290"/>
      <c r="H17" s="1291"/>
      <c r="I17" s="1291"/>
      <c r="J17" s="1275"/>
      <c r="K17" s="1275"/>
      <c r="L17" s="1291"/>
      <c r="M17" s="1275"/>
      <c r="N17" s="1275"/>
    </row>
  </sheetData>
  <mergeCells count="8">
    <mergeCell ref="L5:M6"/>
    <mergeCell ref="A16:M16"/>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&amp;L259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G37"/>
  <sheetViews>
    <sheetView showGridLines="0" view="pageBreakPreview" zoomScaleNormal="100" zoomScaleSheetLayoutView="100" workbookViewId="0">
      <selection activeCell="I8" sqref="I8"/>
    </sheetView>
  </sheetViews>
  <sheetFormatPr baseColWidth="10" defaultRowHeight="15.75" x14ac:dyDescent="0.25"/>
  <cols>
    <col min="1" max="1" width="35.625" customWidth="1"/>
    <col min="2" max="2" width="14.625" customWidth="1"/>
    <col min="3" max="3" width="13.5" customWidth="1"/>
    <col min="4" max="4" width="5.625" customWidth="1"/>
    <col min="5" max="5" width="15.625" customWidth="1"/>
    <col min="6" max="6" width="3.625" customWidth="1"/>
  </cols>
  <sheetData>
    <row r="1" spans="1:7" ht="18" x14ac:dyDescent="0.25">
      <c r="A1" s="33" t="s">
        <v>0</v>
      </c>
      <c r="B1" s="33"/>
      <c r="C1" s="33"/>
      <c r="D1" s="33"/>
      <c r="E1" s="36"/>
      <c r="F1" s="36" t="s">
        <v>843</v>
      </c>
    </row>
    <row r="2" spans="1:7" ht="18" x14ac:dyDescent="0.25">
      <c r="A2" s="34" t="s">
        <v>1</v>
      </c>
      <c r="B2" s="34"/>
      <c r="C2" s="34"/>
      <c r="D2" s="34"/>
      <c r="E2" s="38"/>
      <c r="F2" s="38"/>
    </row>
    <row r="3" spans="1:7" ht="18" x14ac:dyDescent="0.25">
      <c r="A3" s="37">
        <v>2012</v>
      </c>
      <c r="B3" s="37"/>
      <c r="C3" s="37"/>
      <c r="D3" s="37"/>
      <c r="E3" s="37"/>
      <c r="F3" s="37"/>
    </row>
    <row r="4" spans="1:7" x14ac:dyDescent="0.25">
      <c r="A4" s="14"/>
      <c r="B4" s="14"/>
      <c r="C4" s="14"/>
      <c r="D4" s="14"/>
      <c r="E4" s="14"/>
      <c r="F4" s="14"/>
    </row>
    <row r="5" spans="1:7" x14ac:dyDescent="0.25">
      <c r="A5" s="1522" t="s">
        <v>2</v>
      </c>
      <c r="B5" s="1522" t="s">
        <v>3</v>
      </c>
      <c r="C5" s="1524" t="s">
        <v>4</v>
      </c>
      <c r="D5" s="1524"/>
      <c r="E5" s="1522" t="s">
        <v>5</v>
      </c>
      <c r="F5" s="1522"/>
    </row>
    <row r="6" spans="1:7" x14ac:dyDescent="0.25">
      <c r="A6" s="1523"/>
      <c r="B6" s="1523"/>
      <c r="C6" s="61" t="s">
        <v>6</v>
      </c>
      <c r="D6" s="60"/>
      <c r="E6" s="1523"/>
      <c r="F6" s="1523"/>
    </row>
    <row r="7" spans="1:7" x14ac:dyDescent="0.25">
      <c r="A7" s="54" t="s">
        <v>5</v>
      </c>
      <c r="B7" s="53"/>
      <c r="C7" s="17">
        <f>SUM(C8:C13)</f>
        <v>75508</v>
      </c>
      <c r="D7" s="16"/>
      <c r="E7" s="17">
        <f>SUM(C7:D7)</f>
        <v>75508</v>
      </c>
      <c r="F7" s="16"/>
    </row>
    <row r="8" spans="1:7" x14ac:dyDescent="0.25">
      <c r="A8" s="62" t="s">
        <v>51</v>
      </c>
      <c r="B8" s="18"/>
      <c r="C8" s="19">
        <v>30508</v>
      </c>
      <c r="D8" s="22"/>
      <c r="E8" s="55">
        <f>SUM(C8:D8)</f>
        <v>30508</v>
      </c>
      <c r="F8" s="22"/>
      <c r="G8" s="5"/>
    </row>
    <row r="9" spans="1:7" x14ac:dyDescent="0.25">
      <c r="A9" s="63" t="s">
        <v>57</v>
      </c>
      <c r="B9" s="18"/>
      <c r="C9" s="19">
        <v>15000</v>
      </c>
      <c r="D9" s="22"/>
      <c r="E9" s="55">
        <f>SUM(C9:D9)</f>
        <v>15000</v>
      </c>
      <c r="F9" s="22"/>
      <c r="G9" s="5"/>
    </row>
    <row r="10" spans="1:7" x14ac:dyDescent="0.25">
      <c r="A10" s="64" t="s">
        <v>58</v>
      </c>
      <c r="B10" s="56"/>
      <c r="C10" s="19">
        <v>15000</v>
      </c>
      <c r="D10" s="22"/>
      <c r="E10" s="55">
        <f>SUM(C10:D10)</f>
        <v>15000</v>
      </c>
      <c r="F10" s="22"/>
      <c r="G10" s="5"/>
    </row>
    <row r="11" spans="1:7" x14ac:dyDescent="0.25">
      <c r="A11" s="65" t="s">
        <v>59</v>
      </c>
      <c r="B11" s="57"/>
      <c r="C11" s="58">
        <v>15000</v>
      </c>
      <c r="D11" s="27"/>
      <c r="E11" s="59">
        <f>SUM(C11:D11)</f>
        <v>15000</v>
      </c>
      <c r="F11" s="27"/>
      <c r="G11" s="5"/>
    </row>
    <row r="12" spans="1:7" ht="15" customHeight="1" x14ac:dyDescent="0.25">
      <c r="A12" s="23"/>
      <c r="B12" s="56"/>
      <c r="C12" s="50"/>
      <c r="D12" s="22"/>
      <c r="E12" s="55"/>
      <c r="F12" s="22"/>
      <c r="G12" s="5"/>
    </row>
    <row r="13" spans="1:7" ht="34.5" customHeight="1" x14ac:dyDescent="0.25">
      <c r="A13" s="1529" t="s">
        <v>258</v>
      </c>
      <c r="B13" s="1529"/>
      <c r="C13" s="1529"/>
      <c r="D13" s="1529"/>
      <c r="E13" s="1529"/>
      <c r="F13" s="1529"/>
      <c r="G13" s="5"/>
    </row>
    <row r="14" spans="1:7" x14ac:dyDescent="0.25">
      <c r="A14" s="8"/>
      <c r="B14" s="5"/>
      <c r="C14" s="5"/>
      <c r="D14" s="5"/>
      <c r="E14" s="5"/>
      <c r="F14" s="5"/>
      <c r="G14" s="5"/>
    </row>
    <row r="15" spans="1:7" ht="18" x14ac:dyDescent="0.25">
      <c r="A15" s="72" t="s">
        <v>1030</v>
      </c>
      <c r="B15" s="73"/>
      <c r="C15" s="73"/>
      <c r="D15" s="73"/>
      <c r="E15" s="73"/>
      <c r="F15" s="74" t="s">
        <v>844</v>
      </c>
      <c r="G15" s="5"/>
    </row>
    <row r="16" spans="1:7" ht="18" x14ac:dyDescent="0.25">
      <c r="A16" s="72" t="s">
        <v>1029</v>
      </c>
      <c r="B16" s="73"/>
      <c r="C16" s="73"/>
      <c r="D16" s="73"/>
      <c r="E16" s="73"/>
      <c r="F16" s="74"/>
      <c r="G16" s="5"/>
    </row>
    <row r="17" spans="1:7" ht="18" x14ac:dyDescent="0.25">
      <c r="A17" s="72" t="s">
        <v>61</v>
      </c>
      <c r="B17" s="73"/>
      <c r="C17" s="73"/>
      <c r="D17" s="73"/>
      <c r="E17" s="73"/>
      <c r="F17" s="75"/>
      <c r="G17" s="5"/>
    </row>
    <row r="18" spans="1:7" x14ac:dyDescent="0.25">
      <c r="A18" s="76"/>
      <c r="B18" s="76"/>
      <c r="C18" s="76"/>
      <c r="D18" s="76"/>
      <c r="E18" s="76"/>
      <c r="F18" s="75"/>
      <c r="G18" s="5"/>
    </row>
    <row r="19" spans="1:7" ht="47.25" x14ac:dyDescent="0.25">
      <c r="A19" s="77" t="s">
        <v>62</v>
      </c>
      <c r="B19" s="77"/>
      <c r="C19" s="77" t="s">
        <v>63</v>
      </c>
      <c r="D19" s="77"/>
      <c r="E19" s="77" t="s">
        <v>64</v>
      </c>
      <c r="F19" s="78"/>
      <c r="G19" s="5"/>
    </row>
    <row r="20" spans="1:7" ht="23.25" x14ac:dyDescent="0.25">
      <c r="A20" s="79">
        <v>2012</v>
      </c>
      <c r="B20" s="80"/>
      <c r="C20" s="81">
        <v>27</v>
      </c>
      <c r="D20" s="80"/>
      <c r="E20" s="82">
        <v>202259728.47999999</v>
      </c>
      <c r="F20" s="83"/>
      <c r="G20" s="5"/>
    </row>
    <row r="21" spans="1:7" ht="23.25" x14ac:dyDescent="0.25">
      <c r="A21" s="84">
        <v>2013</v>
      </c>
      <c r="B21" s="80"/>
      <c r="C21" s="81">
        <v>31</v>
      </c>
      <c r="D21" s="80"/>
      <c r="E21" s="82">
        <v>134006381.92</v>
      </c>
      <c r="F21" s="83"/>
      <c r="G21" s="5"/>
    </row>
    <row r="22" spans="1:7" ht="23.25" x14ac:dyDescent="0.25">
      <c r="A22" s="85">
        <v>2014</v>
      </c>
      <c r="B22" s="86"/>
      <c r="C22" s="87">
        <v>18</v>
      </c>
      <c r="D22" s="86"/>
      <c r="E22" s="88">
        <v>170240752.81</v>
      </c>
      <c r="F22" s="89"/>
      <c r="G22" s="5"/>
    </row>
    <row r="23" spans="1:7" ht="15" customHeight="1" x14ac:dyDescent="0.25">
      <c r="A23" s="76"/>
      <c r="B23" s="76"/>
      <c r="C23" s="76"/>
      <c r="D23" s="76"/>
      <c r="E23" s="76"/>
      <c r="F23" s="75"/>
      <c r="G23" s="5"/>
    </row>
    <row r="24" spans="1:7" ht="31.5" customHeight="1" x14ac:dyDescent="0.25">
      <c r="A24" s="1528" t="s">
        <v>65</v>
      </c>
      <c r="B24" s="1528"/>
      <c r="C24" s="1528"/>
      <c r="D24" s="1528"/>
      <c r="E24" s="1528"/>
      <c r="F24" s="1528"/>
      <c r="G24" s="5"/>
    </row>
    <row r="25" spans="1:7" x14ac:dyDescent="0.25">
      <c r="A25" s="9"/>
      <c r="B25" s="2"/>
      <c r="C25" s="2"/>
      <c r="D25" s="2"/>
      <c r="E25" s="2"/>
      <c r="F25" s="5"/>
      <c r="G25" s="5"/>
    </row>
    <row r="26" spans="1:7" x14ac:dyDescent="0.25">
      <c r="A26" s="10"/>
      <c r="B26" s="3"/>
      <c r="C26" s="2"/>
      <c r="D26" s="2"/>
      <c r="E26" s="2"/>
      <c r="F26" s="5"/>
      <c r="G26" s="5"/>
    </row>
    <row r="27" spans="1:7" x14ac:dyDescent="0.25">
      <c r="A27" s="3"/>
      <c r="B27" s="3"/>
      <c r="C27" s="2"/>
      <c r="D27" s="2"/>
      <c r="E27" s="2"/>
      <c r="F27" s="3"/>
    </row>
    <row r="28" spans="1:7" x14ac:dyDescent="0.25">
      <c r="A28" s="3"/>
      <c r="B28" s="3"/>
      <c r="C28" s="2"/>
      <c r="D28" s="2"/>
      <c r="E28" s="2"/>
      <c r="F28" s="3"/>
    </row>
    <row r="29" spans="1:7" x14ac:dyDescent="0.25">
      <c r="C29" s="2"/>
      <c r="D29" s="2"/>
      <c r="E29" s="2"/>
    </row>
    <row r="30" spans="1:7" x14ac:dyDescent="0.25">
      <c r="C30" s="2"/>
      <c r="D30" s="2"/>
      <c r="E30" s="2"/>
    </row>
    <row r="31" spans="1:7" x14ac:dyDescent="0.25">
      <c r="C31" s="2"/>
      <c r="D31" s="2"/>
      <c r="E31" s="2"/>
    </row>
    <row r="32" spans="1:7" x14ac:dyDescent="0.25">
      <c r="C32" s="2"/>
      <c r="D32" s="2"/>
      <c r="E32" s="2"/>
    </row>
    <row r="33" spans="3:5" x14ac:dyDescent="0.25">
      <c r="C33" s="2"/>
      <c r="D33" s="2"/>
      <c r="E33" s="2"/>
    </row>
    <row r="34" spans="3:5" x14ac:dyDescent="0.25">
      <c r="C34" s="2"/>
      <c r="D34" s="2"/>
      <c r="E34" s="2"/>
    </row>
    <row r="35" spans="3:5" x14ac:dyDescent="0.25">
      <c r="C35" s="2"/>
      <c r="D35" s="2"/>
      <c r="E35" s="2"/>
    </row>
    <row r="36" spans="3:5" x14ac:dyDescent="0.25">
      <c r="C36" s="2"/>
      <c r="D36" s="2"/>
      <c r="E36" s="2"/>
    </row>
    <row r="37" spans="3:5" x14ac:dyDescent="0.25">
      <c r="C37" s="2"/>
      <c r="D37" s="2"/>
      <c r="E37" s="2"/>
    </row>
  </sheetData>
  <mergeCells count="6">
    <mergeCell ref="A24:F24"/>
    <mergeCell ref="A13:F13"/>
    <mergeCell ref="A5:A6"/>
    <mergeCell ref="B5:B6"/>
    <mergeCell ref="E5:F6"/>
    <mergeCell ref="C5:D5"/>
  </mergeCells>
  <printOptions horizontalCentered="1" verticalCentered="1"/>
  <pageMargins left="0.98425196850393704" right="0.39370078740157483" top="0.39370078740157483" bottom="0.39370078740157483" header="0" footer="0.19685039370078741"/>
  <pageSetup orientation="landscape" r:id="rId1"/>
  <headerFooter>
    <oddFooter>&amp;L197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9"/>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 style="1263" customWidth="1"/>
    <col min="14" max="14" width="11.5" style="1263" customWidth="1"/>
    <col min="15" max="15" width="10.5" style="1263" customWidth="1"/>
    <col min="16" max="16384" width="10.25" style="1263"/>
  </cols>
  <sheetData>
    <row r="1" spans="1:14" ht="15.75" customHeight="1" x14ac:dyDescent="0.25">
      <c r="A1" s="1265" t="s">
        <v>1036</v>
      </c>
      <c r="B1" s="1418"/>
      <c r="C1" s="1418"/>
      <c r="D1" s="1419"/>
      <c r="E1" s="1419"/>
      <c r="F1" s="1420"/>
      <c r="G1" s="1420"/>
      <c r="H1" s="1419"/>
      <c r="I1" s="1419"/>
      <c r="J1" s="1420"/>
      <c r="K1" s="1420"/>
      <c r="L1" s="1419"/>
      <c r="M1" s="1262" t="s">
        <v>897</v>
      </c>
      <c r="N1" s="1275"/>
    </row>
    <row r="2" spans="1:14" ht="18" x14ac:dyDescent="0.25">
      <c r="A2" s="1265" t="s">
        <v>1101</v>
      </c>
      <c r="B2" s="1418"/>
      <c r="C2" s="1418"/>
      <c r="D2" s="1419"/>
      <c r="E2" s="1419"/>
      <c r="F2" s="1420"/>
      <c r="G2" s="1420"/>
      <c r="H2" s="1419"/>
      <c r="I2" s="1419"/>
      <c r="J2" s="1420"/>
      <c r="K2" s="1420"/>
      <c r="L2" s="1419"/>
      <c r="M2" s="1420"/>
      <c r="N2" s="1275"/>
    </row>
    <row r="3" spans="1:14" ht="18" x14ac:dyDescent="0.25">
      <c r="A3" s="1265"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537"/>
      <c r="D5" s="1537" t="s">
        <v>1042</v>
      </c>
      <c r="E5" s="1537"/>
      <c r="F5" s="1537" t="s">
        <v>322</v>
      </c>
      <c r="G5" s="1537"/>
      <c r="H5" s="1537" t="s">
        <v>1042</v>
      </c>
      <c r="I5" s="1537"/>
      <c r="J5" s="1537" t="s">
        <v>323</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2">
        <v>2006</v>
      </c>
      <c r="B7" s="1342">
        <v>60773</v>
      </c>
      <c r="C7" s="1342"/>
      <c r="D7" s="1400" t="s">
        <v>293</v>
      </c>
      <c r="E7" s="1400"/>
      <c r="F7" s="1394">
        <v>13.09</v>
      </c>
      <c r="G7" s="1394"/>
      <c r="H7" s="1394" t="s">
        <v>293</v>
      </c>
      <c r="I7" s="1394"/>
      <c r="J7" s="1342">
        <v>795445</v>
      </c>
      <c r="K7" s="1342"/>
      <c r="L7" s="1342" t="s">
        <v>293</v>
      </c>
      <c r="M7" s="1319"/>
    </row>
    <row r="8" spans="1:14" ht="15.75" x14ac:dyDescent="0.25">
      <c r="A8" s="1276">
        <v>2007</v>
      </c>
      <c r="B8" s="1342">
        <v>59510</v>
      </c>
      <c r="C8" s="1342"/>
      <c r="D8" s="1400">
        <f>B8-B7</f>
        <v>-1263</v>
      </c>
      <c r="E8" s="1400"/>
      <c r="F8" s="1394">
        <v>13.56</v>
      </c>
      <c r="G8" s="1394"/>
      <c r="H8" s="1394">
        <f>F8-F7</f>
        <v>0.47000000000000064</v>
      </c>
      <c r="I8" s="1394"/>
      <c r="J8" s="1342">
        <v>806686</v>
      </c>
      <c r="K8" s="1342"/>
      <c r="L8" s="1342">
        <f>J8-J7</f>
        <v>11241</v>
      </c>
      <c r="M8" s="1319"/>
    </row>
    <row r="9" spans="1:14" ht="15.75" x14ac:dyDescent="0.25">
      <c r="A9" s="1276">
        <v>2008</v>
      </c>
      <c r="B9" s="1342">
        <v>62105</v>
      </c>
      <c r="C9" s="1342"/>
      <c r="D9" s="1400">
        <f t="shared" ref="D9:D14" si="0">B9-B8</f>
        <v>2595</v>
      </c>
      <c r="E9" s="1400"/>
      <c r="F9" s="1394">
        <v>13.6</v>
      </c>
      <c r="G9" s="1394"/>
      <c r="H9" s="1394">
        <f t="shared" ref="H9:H14" si="1">F9-F8</f>
        <v>3.9999999999999147E-2</v>
      </c>
      <c r="I9" s="1394"/>
      <c r="J9" s="1342">
        <v>844334</v>
      </c>
      <c r="K9" s="1342"/>
      <c r="L9" s="1342">
        <f t="shared" ref="L9:L14" si="2">J9-J8</f>
        <v>37648</v>
      </c>
      <c r="M9" s="1319"/>
    </row>
    <row r="10" spans="1:14" ht="15.75" x14ac:dyDescent="0.25">
      <c r="A10" s="1276">
        <v>2009</v>
      </c>
      <c r="B10" s="1342">
        <v>61500</v>
      </c>
      <c r="C10" s="1342"/>
      <c r="D10" s="1400">
        <f t="shared" si="0"/>
        <v>-605</v>
      </c>
      <c r="E10" s="1400"/>
      <c r="F10" s="1394">
        <v>14</v>
      </c>
      <c r="G10" s="1394"/>
      <c r="H10" s="1394">
        <f t="shared" si="1"/>
        <v>0.40000000000000036</v>
      </c>
      <c r="I10" s="1394"/>
      <c r="J10" s="1342">
        <v>860843</v>
      </c>
      <c r="K10" s="1342"/>
      <c r="L10" s="1342">
        <f t="shared" si="2"/>
        <v>16509</v>
      </c>
      <c r="M10" s="1319"/>
    </row>
    <row r="11" spans="1:14" ht="15.75" x14ac:dyDescent="0.25">
      <c r="A11" s="1276">
        <v>2010</v>
      </c>
      <c r="B11" s="1342">
        <v>63647</v>
      </c>
      <c r="C11" s="1342"/>
      <c r="D11" s="1400">
        <f t="shared" si="0"/>
        <v>2147</v>
      </c>
      <c r="E11" s="1400"/>
      <c r="F11" s="1394">
        <v>14.01</v>
      </c>
      <c r="G11" s="1394"/>
      <c r="H11" s="1394">
        <f t="shared" si="1"/>
        <v>9.9999999999997868E-3</v>
      </c>
      <c r="I11" s="1394"/>
      <c r="J11" s="1342">
        <v>891351</v>
      </c>
      <c r="K11" s="1342"/>
      <c r="L11" s="1342">
        <f t="shared" si="2"/>
        <v>30508</v>
      </c>
      <c r="M11" s="1319"/>
    </row>
    <row r="12" spans="1:14" ht="15.75" x14ac:dyDescent="0.25">
      <c r="A12" s="1276">
        <v>2011</v>
      </c>
      <c r="B12" s="1342">
        <v>62349</v>
      </c>
      <c r="C12" s="1342"/>
      <c r="D12" s="1400">
        <f t="shared" si="0"/>
        <v>-1298</v>
      </c>
      <c r="E12" s="1400"/>
      <c r="F12" s="1394">
        <v>13.64</v>
      </c>
      <c r="G12" s="1394"/>
      <c r="H12" s="1394">
        <f t="shared" si="1"/>
        <v>-0.36999999999999922</v>
      </c>
      <c r="I12" s="1394"/>
      <c r="J12" s="1342">
        <v>850167</v>
      </c>
      <c r="K12" s="1342"/>
      <c r="L12" s="1342">
        <f t="shared" si="2"/>
        <v>-41184</v>
      </c>
      <c r="M12" s="1319"/>
    </row>
    <row r="13" spans="1:14" ht="15.75" x14ac:dyDescent="0.25">
      <c r="A13" s="1276">
        <v>2012</v>
      </c>
      <c r="B13" s="1342">
        <v>61681</v>
      </c>
      <c r="C13" s="1342"/>
      <c r="D13" s="1400">
        <f t="shared" si="0"/>
        <v>-668</v>
      </c>
      <c r="E13" s="1400"/>
      <c r="F13" s="1394">
        <v>15.25</v>
      </c>
      <c r="G13" s="1394"/>
      <c r="H13" s="1394">
        <f t="shared" si="1"/>
        <v>1.6099999999999994</v>
      </c>
      <c r="I13" s="1394"/>
      <c r="J13" s="1342">
        <v>940702</v>
      </c>
      <c r="K13" s="1342"/>
      <c r="L13" s="1342">
        <f t="shared" si="2"/>
        <v>90535</v>
      </c>
      <c r="M13" s="1319"/>
    </row>
    <row r="14" spans="1:14" s="1275" customFormat="1" ht="15.75" x14ac:dyDescent="0.25">
      <c r="A14" s="1277">
        <v>2013</v>
      </c>
      <c r="B14" s="1353">
        <v>68361</v>
      </c>
      <c r="C14" s="1346"/>
      <c r="D14" s="1346">
        <f t="shared" si="0"/>
        <v>6680</v>
      </c>
      <c r="E14" s="1346"/>
      <c r="F14" s="1396">
        <v>17.41</v>
      </c>
      <c r="G14" s="1396"/>
      <c r="H14" s="1396">
        <f t="shared" si="1"/>
        <v>2.16</v>
      </c>
      <c r="I14" s="1396"/>
      <c r="J14" s="1346">
        <v>1190329</v>
      </c>
      <c r="K14" s="1346"/>
      <c r="L14" s="1346">
        <f t="shared" si="2"/>
        <v>249627</v>
      </c>
      <c r="M14" s="1406"/>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15.75" x14ac:dyDescent="0.25">
      <c r="A17" s="1425" t="s">
        <v>325</v>
      </c>
      <c r="B17" s="1282"/>
      <c r="C17" s="1282"/>
      <c r="D17" s="1282"/>
      <c r="E17" s="1282"/>
      <c r="F17" s="1319"/>
      <c r="G17" s="1319"/>
      <c r="H17" s="1282"/>
      <c r="I17" s="1282"/>
      <c r="J17" s="1282"/>
      <c r="K17" s="1282"/>
      <c r="L17" s="1282"/>
      <c r="M17" s="1283"/>
      <c r="N17" s="1405"/>
    </row>
    <row r="18" spans="1:14" ht="33.75" customHeight="1" x14ac:dyDescent="0.25">
      <c r="A18" s="1544" t="s">
        <v>288</v>
      </c>
      <c r="B18" s="1544"/>
      <c r="C18" s="1544"/>
      <c r="D18" s="1544"/>
      <c r="E18" s="1544"/>
      <c r="F18" s="1544"/>
      <c r="G18" s="1544"/>
      <c r="H18" s="1544"/>
      <c r="I18" s="1544"/>
      <c r="J18" s="1544"/>
      <c r="K18" s="1544"/>
      <c r="L18" s="1544"/>
      <c r="M18" s="1544"/>
      <c r="N18" s="1275"/>
    </row>
    <row r="19" spans="1:14" x14ac:dyDescent="0.25">
      <c r="A19" s="1275"/>
      <c r="B19" s="1275"/>
      <c r="C19" s="1275"/>
      <c r="D19" s="1291"/>
      <c r="E19" s="1291"/>
      <c r="F19" s="1290"/>
      <c r="G19" s="1290"/>
      <c r="H19" s="1291"/>
      <c r="I19" s="1291"/>
      <c r="J19" s="1275"/>
      <c r="K19" s="1275"/>
      <c r="L19" s="1291"/>
      <c r="M19" s="1275"/>
      <c r="N19" s="1275"/>
    </row>
  </sheetData>
  <mergeCells count="8">
    <mergeCell ref="L5:M6"/>
    <mergeCell ref="A18:M18"/>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&amp;R260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8.625" style="1301" customWidth="1"/>
    <col min="5" max="5" width="1.625" style="1301" customWidth="1"/>
    <col min="6" max="6" width="10.625" style="1263" customWidth="1"/>
    <col min="7" max="7" width="1.625" style="1263" customWidth="1"/>
    <col min="8" max="8" width="8.625" style="1301" customWidth="1"/>
    <col min="9" max="9" width="1.625" style="1301" customWidth="1"/>
    <col min="10" max="10" width="15.625" style="1263" customWidth="1"/>
    <col min="11" max="11" width="1.625" style="1263" customWidth="1"/>
    <col min="12" max="12" width="8.625" style="1301" customWidth="1"/>
    <col min="13" max="13" width="1.625" style="1301" customWidth="1"/>
    <col min="14" max="14" width="10.625" style="1263" customWidth="1"/>
    <col min="15" max="15" width="1.625" style="1263" customWidth="1"/>
    <col min="16" max="16" width="8.625" style="1301" customWidth="1"/>
    <col min="17" max="17" width="1.625" style="1263" customWidth="1"/>
    <col min="18" max="18" width="11.5" style="1263" customWidth="1"/>
    <col min="19" max="19" width="10.5" style="1263" customWidth="1"/>
    <col min="20" max="16384" width="10.25" style="1263"/>
  </cols>
  <sheetData>
    <row r="1" spans="1:18" ht="18" x14ac:dyDescent="0.25">
      <c r="A1" s="1265" t="s">
        <v>1036</v>
      </c>
      <c r="B1" s="1418"/>
      <c r="C1" s="1418"/>
      <c r="D1" s="1419"/>
      <c r="E1" s="1419"/>
      <c r="F1" s="1420"/>
      <c r="G1" s="1420"/>
      <c r="H1" s="1419"/>
      <c r="I1" s="1419"/>
      <c r="J1" s="1420"/>
      <c r="K1" s="1420"/>
      <c r="L1" s="1419"/>
      <c r="M1" s="1419"/>
      <c r="N1" s="1420"/>
      <c r="O1" s="1420"/>
      <c r="P1" s="1419"/>
      <c r="Q1" s="1260" t="s">
        <v>898</v>
      </c>
      <c r="R1" s="1275"/>
    </row>
    <row r="2" spans="1:18" ht="18" x14ac:dyDescent="0.25">
      <c r="A2" s="1265" t="s">
        <v>1102</v>
      </c>
      <c r="B2" s="1418"/>
      <c r="C2" s="1418"/>
      <c r="D2" s="1419"/>
      <c r="E2" s="1419"/>
      <c r="F2" s="1420"/>
      <c r="G2" s="1420"/>
      <c r="H2" s="1419"/>
      <c r="I2" s="1419"/>
      <c r="J2" s="1420"/>
      <c r="K2" s="1420"/>
      <c r="L2" s="1419"/>
      <c r="M2" s="1419"/>
      <c r="N2" s="1420"/>
      <c r="O2" s="1420"/>
      <c r="P2" s="1419"/>
      <c r="Q2" s="1420"/>
      <c r="R2" s="1275"/>
    </row>
    <row r="3" spans="1:18" ht="18" x14ac:dyDescent="0.25">
      <c r="A3" s="1265" t="s">
        <v>276</v>
      </c>
      <c r="B3" s="1420"/>
      <c r="C3" s="1420"/>
      <c r="D3" s="1421"/>
      <c r="E3" s="1421"/>
      <c r="F3" s="1420"/>
      <c r="G3" s="1420"/>
      <c r="H3" s="1421"/>
      <c r="I3" s="1421"/>
      <c r="J3" s="1420"/>
      <c r="K3" s="1420"/>
      <c r="L3" s="1421"/>
      <c r="M3" s="1421"/>
      <c r="N3" s="1420"/>
      <c r="O3" s="1420"/>
      <c r="P3" s="1421"/>
      <c r="Q3" s="1420"/>
      <c r="R3" s="1275"/>
    </row>
    <row r="4" spans="1:18" ht="15.75" x14ac:dyDescent="0.25">
      <c r="A4" s="1354"/>
      <c r="B4" s="1354"/>
      <c r="C4" s="1354"/>
      <c r="D4" s="1356"/>
      <c r="E4" s="1356"/>
      <c r="F4" s="1354"/>
      <c r="G4" s="1354"/>
      <c r="H4" s="1356"/>
      <c r="I4" s="1356"/>
      <c r="J4" s="1355"/>
      <c r="K4" s="1355"/>
      <c r="L4" s="1356"/>
      <c r="M4" s="1356"/>
      <c r="N4" s="1355"/>
      <c r="O4" s="1355"/>
      <c r="P4" s="1356"/>
      <c r="Q4" s="1354"/>
      <c r="R4" s="1275"/>
    </row>
    <row r="5" spans="1:18" ht="24.95" customHeight="1" x14ac:dyDescent="0.25">
      <c r="A5" s="1537" t="s">
        <v>62</v>
      </c>
      <c r="B5" s="1537" t="s">
        <v>329</v>
      </c>
      <c r="C5" s="1537"/>
      <c r="D5" s="1537" t="s">
        <v>1042</v>
      </c>
      <c r="E5" s="1537"/>
      <c r="F5" s="1537" t="s">
        <v>330</v>
      </c>
      <c r="G5" s="1537"/>
      <c r="H5" s="1537" t="s">
        <v>1042</v>
      </c>
      <c r="I5" s="1537"/>
      <c r="J5" s="1537" t="s">
        <v>323</v>
      </c>
      <c r="K5" s="1537"/>
      <c r="L5" s="1537" t="s">
        <v>1042</v>
      </c>
      <c r="M5" s="1537"/>
      <c r="N5" s="1537" t="s">
        <v>331</v>
      </c>
      <c r="O5" s="1537"/>
      <c r="P5" s="1537" t="s">
        <v>1042</v>
      </c>
      <c r="Q5" s="1537"/>
    </row>
    <row r="6" spans="1:18" ht="24.95" customHeight="1" x14ac:dyDescent="0.25">
      <c r="A6" s="1539"/>
      <c r="B6" s="1539"/>
      <c r="C6" s="1539"/>
      <c r="D6" s="1539"/>
      <c r="E6" s="1539"/>
      <c r="F6" s="1539"/>
      <c r="G6" s="1539"/>
      <c r="H6" s="1539"/>
      <c r="I6" s="1539"/>
      <c r="J6" s="1539"/>
      <c r="K6" s="1539"/>
      <c r="L6" s="1539"/>
      <c r="M6" s="1539"/>
      <c r="N6" s="1539"/>
      <c r="O6" s="1539"/>
      <c r="P6" s="1539"/>
      <c r="Q6" s="1539"/>
    </row>
    <row r="7" spans="1:18" ht="15.75" x14ac:dyDescent="0.25">
      <c r="A7" s="1276">
        <v>2006</v>
      </c>
      <c r="B7" s="1342">
        <v>4984</v>
      </c>
      <c r="C7" s="1422"/>
      <c r="D7" s="1400" t="s">
        <v>293</v>
      </c>
      <c r="E7" s="1408"/>
      <c r="F7" s="1394">
        <v>29.4</v>
      </c>
      <c r="G7" s="1409"/>
      <c r="H7" s="1408" t="s">
        <v>293</v>
      </c>
      <c r="I7" s="1408"/>
      <c r="J7" s="1342">
        <v>146499</v>
      </c>
      <c r="K7" s="1410"/>
      <c r="L7" s="1342" t="s">
        <v>293</v>
      </c>
      <c r="M7" s="1408"/>
      <c r="N7" s="1342">
        <v>24494</v>
      </c>
      <c r="O7" s="1422"/>
      <c r="P7" s="1342" t="s">
        <v>293</v>
      </c>
      <c r="Q7" s="1319"/>
    </row>
    <row r="8" spans="1:18" ht="15.75" x14ac:dyDescent="0.25">
      <c r="A8" s="1276">
        <v>2007</v>
      </c>
      <c r="B8" s="1342">
        <v>5256</v>
      </c>
      <c r="C8" s="1422"/>
      <c r="D8" s="1400">
        <f>B8-B7</f>
        <v>272</v>
      </c>
      <c r="E8" s="1411"/>
      <c r="F8" s="1394">
        <v>31.47</v>
      </c>
      <c r="G8" s="1409"/>
      <c r="H8" s="1394">
        <f>F8-F7</f>
        <v>2.0700000000000003</v>
      </c>
      <c r="I8" s="1413"/>
      <c r="J8" s="1342">
        <v>165432</v>
      </c>
      <c r="K8" s="1410"/>
      <c r="L8" s="1342">
        <f>J8-J7</f>
        <v>18933</v>
      </c>
      <c r="M8" s="1413"/>
      <c r="N8" s="1342">
        <v>26043</v>
      </c>
      <c r="O8" s="1422"/>
      <c r="P8" s="1342">
        <f>N8-N7</f>
        <v>1549</v>
      </c>
      <c r="Q8" s="1319"/>
    </row>
    <row r="9" spans="1:18" ht="15.75" x14ac:dyDescent="0.25">
      <c r="A9" s="1276">
        <v>2008</v>
      </c>
      <c r="B9" s="1342">
        <v>5083</v>
      </c>
      <c r="C9" s="1422"/>
      <c r="D9" s="1400">
        <f t="shared" ref="D9:D14" si="0">B9-B8</f>
        <v>-173</v>
      </c>
      <c r="E9" s="1411"/>
      <c r="F9" s="1394">
        <v>31.25</v>
      </c>
      <c r="G9" s="1409"/>
      <c r="H9" s="1394">
        <f t="shared" ref="H9:H14" si="1">F9-F8</f>
        <v>-0.21999999999999886</v>
      </c>
      <c r="I9" s="1412"/>
      <c r="J9" s="1342">
        <v>158834</v>
      </c>
      <c r="K9" s="1410"/>
      <c r="L9" s="1342">
        <f t="shared" ref="L9:L14" si="2">J9-J8</f>
        <v>-6598</v>
      </c>
      <c r="M9" s="1412"/>
      <c r="N9" s="1342">
        <v>25223</v>
      </c>
      <c r="O9" s="1422"/>
      <c r="P9" s="1342">
        <f t="shared" ref="P9:P14" si="3">N9-N8</f>
        <v>-820</v>
      </c>
      <c r="Q9" s="1319"/>
    </row>
    <row r="10" spans="1:18" ht="15.75" x14ac:dyDescent="0.25">
      <c r="A10" s="1276">
        <v>2009</v>
      </c>
      <c r="B10" s="1342">
        <v>5867</v>
      </c>
      <c r="C10" s="1422"/>
      <c r="D10" s="1400">
        <f t="shared" si="0"/>
        <v>784</v>
      </c>
      <c r="E10" s="1411"/>
      <c r="F10" s="1394">
        <v>33.99</v>
      </c>
      <c r="G10" s="1409"/>
      <c r="H10" s="1394">
        <f t="shared" si="1"/>
        <v>2.740000000000002</v>
      </c>
      <c r="I10" s="1413"/>
      <c r="J10" s="1342">
        <v>199434</v>
      </c>
      <c r="K10" s="1410"/>
      <c r="L10" s="1342">
        <f t="shared" si="2"/>
        <v>40600</v>
      </c>
      <c r="M10" s="1413"/>
      <c r="N10" s="1342">
        <v>28966</v>
      </c>
      <c r="O10" s="1422"/>
      <c r="P10" s="1342">
        <f t="shared" si="3"/>
        <v>3743</v>
      </c>
      <c r="Q10" s="1319"/>
    </row>
    <row r="11" spans="1:18" ht="15.75" x14ac:dyDescent="0.25">
      <c r="A11" s="1276">
        <v>2010</v>
      </c>
      <c r="B11" s="1342">
        <v>5991</v>
      </c>
      <c r="C11" s="1422"/>
      <c r="D11" s="1400">
        <f t="shared" si="0"/>
        <v>124</v>
      </c>
      <c r="E11" s="1411"/>
      <c r="F11" s="1394">
        <v>32.06</v>
      </c>
      <c r="G11" s="1409"/>
      <c r="H11" s="1394">
        <f t="shared" si="1"/>
        <v>-1.9299999999999997</v>
      </c>
      <c r="I11" s="1412"/>
      <c r="J11" s="1342">
        <v>192055</v>
      </c>
      <c r="K11" s="1410"/>
      <c r="L11" s="1342">
        <f t="shared" si="2"/>
        <v>-7379</v>
      </c>
      <c r="M11" s="1412"/>
      <c r="N11" s="1342">
        <v>29473</v>
      </c>
      <c r="O11" s="1422"/>
      <c r="P11" s="1342">
        <f t="shared" si="3"/>
        <v>507</v>
      </c>
      <c r="Q11" s="1319"/>
    </row>
    <row r="12" spans="1:18" ht="15.75" x14ac:dyDescent="0.25">
      <c r="A12" s="1276">
        <v>2011</v>
      </c>
      <c r="B12" s="1342">
        <v>5665</v>
      </c>
      <c r="C12" s="1422"/>
      <c r="D12" s="1400">
        <f t="shared" si="0"/>
        <v>-326</v>
      </c>
      <c r="E12" s="1411"/>
      <c r="F12" s="1394">
        <v>32.14</v>
      </c>
      <c r="G12" s="1409"/>
      <c r="H12" s="1394">
        <f t="shared" si="1"/>
        <v>7.9999999999998295E-2</v>
      </c>
      <c r="I12" s="1413"/>
      <c r="J12" s="1342">
        <v>182077</v>
      </c>
      <c r="K12" s="1410"/>
      <c r="L12" s="1342">
        <f t="shared" si="2"/>
        <v>-9978</v>
      </c>
      <c r="M12" s="1412"/>
      <c r="N12" s="1342">
        <v>27927</v>
      </c>
      <c r="O12" s="1422"/>
      <c r="P12" s="1342">
        <f t="shared" si="3"/>
        <v>-1546</v>
      </c>
      <c r="Q12" s="1319"/>
    </row>
    <row r="13" spans="1:18" ht="15.75" x14ac:dyDescent="0.25">
      <c r="A13" s="1276">
        <v>2012</v>
      </c>
      <c r="B13" s="1342">
        <v>5764</v>
      </c>
      <c r="C13" s="1384"/>
      <c r="D13" s="1400">
        <f t="shared" si="0"/>
        <v>99</v>
      </c>
      <c r="E13" s="1457"/>
      <c r="F13" s="1394">
        <v>33.75</v>
      </c>
      <c r="G13" s="1458"/>
      <c r="H13" s="1394">
        <f t="shared" si="1"/>
        <v>1.6099999999999994</v>
      </c>
      <c r="I13" s="1459"/>
      <c r="J13" s="1342">
        <v>194555</v>
      </c>
      <c r="K13" s="1410"/>
      <c r="L13" s="1342">
        <f t="shared" si="2"/>
        <v>12478</v>
      </c>
      <c r="M13" s="1459"/>
      <c r="N13" s="1342">
        <v>28649</v>
      </c>
      <c r="O13" s="1384"/>
      <c r="P13" s="1342">
        <f t="shared" si="3"/>
        <v>722</v>
      </c>
      <c r="Q13" s="1284"/>
    </row>
    <row r="14" spans="1:18" s="1275" customFormat="1" ht="15.75" x14ac:dyDescent="0.25">
      <c r="A14" s="1277">
        <v>2013</v>
      </c>
      <c r="B14" s="1353">
        <v>6932</v>
      </c>
      <c r="C14" s="1423"/>
      <c r="D14" s="1346">
        <f t="shared" si="0"/>
        <v>1168</v>
      </c>
      <c r="E14" s="1414"/>
      <c r="F14" s="1396">
        <v>43.7</v>
      </c>
      <c r="G14" s="1415"/>
      <c r="H14" s="1396">
        <f t="shared" si="1"/>
        <v>9.9500000000000028</v>
      </c>
      <c r="I14" s="1416"/>
      <c r="J14" s="1346">
        <v>302937</v>
      </c>
      <c r="K14" s="1417"/>
      <c r="L14" s="1346">
        <f t="shared" si="2"/>
        <v>108382</v>
      </c>
      <c r="M14" s="1416"/>
      <c r="N14" s="1346">
        <v>32278</v>
      </c>
      <c r="O14" s="1423"/>
      <c r="P14" s="1346">
        <f t="shared" si="3"/>
        <v>3629</v>
      </c>
      <c r="Q14" s="1406"/>
    </row>
    <row r="15" spans="1:18" ht="15.75" x14ac:dyDescent="0.25">
      <c r="A15" s="1281"/>
      <c r="B15" s="1282"/>
      <c r="C15" s="1282"/>
      <c r="D15" s="1282"/>
      <c r="E15" s="1282"/>
      <c r="F15" s="1319"/>
      <c r="G15" s="1319"/>
      <c r="H15" s="1282"/>
      <c r="I15" s="1282"/>
      <c r="J15" s="1282"/>
      <c r="K15" s="1282"/>
      <c r="L15" s="1282"/>
      <c r="M15" s="1282"/>
      <c r="N15" s="1282"/>
      <c r="O15" s="1282"/>
      <c r="P15" s="1282"/>
      <c r="Q15" s="1283"/>
      <c r="R15" s="1405"/>
    </row>
    <row r="16" spans="1:18" ht="15.75" x14ac:dyDescent="0.25">
      <c r="A16" s="1425" t="s">
        <v>294</v>
      </c>
      <c r="B16" s="1282"/>
      <c r="C16" s="1282"/>
      <c r="D16" s="1282"/>
      <c r="E16" s="1282"/>
      <c r="F16" s="1319"/>
      <c r="G16" s="1319"/>
      <c r="H16" s="1282"/>
      <c r="I16" s="1282"/>
      <c r="J16" s="1282"/>
      <c r="K16" s="1282"/>
      <c r="L16" s="1282"/>
      <c r="M16" s="1282"/>
      <c r="N16" s="1282"/>
      <c r="O16" s="1282"/>
      <c r="P16" s="1282"/>
      <c r="Q16" s="1283"/>
      <c r="R16" s="1405"/>
    </row>
    <row r="17" spans="1:18" ht="30.75" customHeight="1" x14ac:dyDescent="0.25">
      <c r="A17" s="1544" t="s">
        <v>288</v>
      </c>
      <c r="B17" s="1544"/>
      <c r="C17" s="1544"/>
      <c r="D17" s="1544"/>
      <c r="E17" s="1544"/>
      <c r="F17" s="1544"/>
      <c r="G17" s="1544"/>
      <c r="H17" s="1544"/>
      <c r="I17" s="1544"/>
      <c r="J17" s="1544"/>
      <c r="K17" s="1544"/>
      <c r="L17" s="1544"/>
      <c r="M17" s="1544"/>
      <c r="N17" s="1544"/>
      <c r="O17" s="1544"/>
      <c r="P17" s="1544"/>
      <c r="Q17" s="1544"/>
      <c r="R17" s="1275"/>
    </row>
    <row r="18" spans="1:18" x14ac:dyDescent="0.25">
      <c r="A18" s="1275"/>
      <c r="B18" s="1275"/>
      <c r="C18" s="1275"/>
      <c r="D18" s="1291"/>
      <c r="E18" s="1291"/>
      <c r="F18" s="1290"/>
      <c r="G18" s="1290"/>
      <c r="H18" s="1291"/>
      <c r="I18" s="1291"/>
      <c r="J18" s="1275"/>
      <c r="K18" s="1275"/>
      <c r="L18" s="1291"/>
      <c r="M18" s="1291"/>
      <c r="N18" s="1275"/>
      <c r="O18" s="1275"/>
      <c r="P18" s="1291"/>
      <c r="Q18" s="1275"/>
      <c r="R18" s="1275"/>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&amp;L261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X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24" ht="15.75" customHeight="1" x14ac:dyDescent="0.25">
      <c r="A1" s="1265" t="s">
        <v>1036</v>
      </c>
      <c r="B1" s="1418"/>
      <c r="C1" s="1418"/>
      <c r="D1" s="1419"/>
      <c r="E1" s="1419"/>
      <c r="F1" s="1420"/>
      <c r="G1" s="1420"/>
      <c r="H1" s="1419"/>
      <c r="I1" s="1419"/>
      <c r="J1" s="1420"/>
      <c r="K1" s="1420"/>
      <c r="L1" s="1419"/>
      <c r="M1" s="1419"/>
      <c r="N1" s="1420"/>
      <c r="O1" s="1420"/>
      <c r="P1" s="1333"/>
      <c r="Q1" s="1333" t="s">
        <v>899</v>
      </c>
      <c r="R1" s="1275"/>
    </row>
    <row r="2" spans="1:24" ht="18" x14ac:dyDescent="0.25">
      <c r="A2" s="1265" t="s">
        <v>1103</v>
      </c>
      <c r="B2" s="1418"/>
      <c r="C2" s="1418"/>
      <c r="D2" s="1419"/>
      <c r="E2" s="1419"/>
      <c r="F2" s="1420"/>
      <c r="G2" s="1420"/>
      <c r="H2" s="1419"/>
      <c r="I2" s="1419"/>
      <c r="J2" s="1420"/>
      <c r="K2" s="1420"/>
      <c r="L2" s="1419"/>
      <c r="M2" s="1419"/>
      <c r="N2" s="1420"/>
      <c r="O2" s="1420"/>
      <c r="P2" s="1419"/>
      <c r="Q2" s="1420"/>
      <c r="R2" s="1275"/>
    </row>
    <row r="3" spans="1:24" ht="18" x14ac:dyDescent="0.25">
      <c r="A3" s="1265" t="s">
        <v>276</v>
      </c>
      <c r="B3" s="1420"/>
      <c r="C3" s="1420"/>
      <c r="D3" s="1421"/>
      <c r="E3" s="1421"/>
      <c r="F3" s="1420"/>
      <c r="G3" s="1420"/>
      <c r="H3" s="1421"/>
      <c r="I3" s="1421"/>
      <c r="J3" s="1420"/>
      <c r="K3" s="1420"/>
      <c r="L3" s="1421"/>
      <c r="M3" s="1421"/>
      <c r="N3" s="1420"/>
      <c r="O3" s="1420"/>
      <c r="P3" s="1421"/>
      <c r="Q3" s="1420"/>
      <c r="R3" s="1275"/>
    </row>
    <row r="4" spans="1:24" ht="16.5" x14ac:dyDescent="0.3">
      <c r="A4" s="1294"/>
      <c r="B4" s="1294"/>
      <c r="C4" s="1294"/>
      <c r="D4" s="1308"/>
      <c r="E4" s="1308"/>
      <c r="F4" s="1294"/>
      <c r="G4" s="1294"/>
      <c r="H4" s="1308"/>
      <c r="I4" s="1308"/>
      <c r="J4" s="1295"/>
      <c r="K4" s="1295"/>
      <c r="L4" s="1308"/>
      <c r="M4" s="1308"/>
      <c r="N4" s="1295"/>
      <c r="O4" s="1295"/>
      <c r="P4" s="1308"/>
      <c r="Q4" s="1294"/>
      <c r="R4" s="1309"/>
      <c r="S4" s="1461"/>
      <c r="T4" s="1461"/>
      <c r="U4" s="1461"/>
      <c r="V4" s="1461"/>
      <c r="W4" s="1461"/>
      <c r="X4" s="1461"/>
    </row>
    <row r="5" spans="1:24" ht="24.95" customHeight="1" x14ac:dyDescent="0.3">
      <c r="A5" s="1537" t="s">
        <v>62</v>
      </c>
      <c r="B5" s="1537" t="s">
        <v>329</v>
      </c>
      <c r="C5" s="1537"/>
      <c r="D5" s="1537" t="s">
        <v>1042</v>
      </c>
      <c r="E5" s="1537"/>
      <c r="F5" s="1537" t="s">
        <v>322</v>
      </c>
      <c r="G5" s="1537"/>
      <c r="H5" s="1537" t="s">
        <v>1042</v>
      </c>
      <c r="I5" s="1537"/>
      <c r="J5" s="1537" t="s">
        <v>324</v>
      </c>
      <c r="K5" s="1537"/>
      <c r="L5" s="1537" t="s">
        <v>1042</v>
      </c>
      <c r="M5" s="1537"/>
      <c r="N5" s="1537" t="s">
        <v>331</v>
      </c>
      <c r="O5" s="1537"/>
      <c r="P5" s="1537" t="s">
        <v>1042</v>
      </c>
      <c r="Q5" s="1537"/>
      <c r="R5" s="1461"/>
      <c r="S5" s="1461"/>
      <c r="T5" s="1461"/>
      <c r="U5" s="1461"/>
      <c r="V5" s="1461"/>
      <c r="W5" s="1461"/>
      <c r="X5" s="1461"/>
    </row>
    <row r="6" spans="1:24" ht="24.95" customHeight="1" x14ac:dyDescent="0.3">
      <c r="A6" s="1539"/>
      <c r="B6" s="1539"/>
      <c r="C6" s="1539"/>
      <c r="D6" s="1539"/>
      <c r="E6" s="1539"/>
      <c r="F6" s="1539"/>
      <c r="G6" s="1539"/>
      <c r="H6" s="1539"/>
      <c r="I6" s="1539"/>
      <c r="J6" s="1539"/>
      <c r="K6" s="1539"/>
      <c r="L6" s="1539"/>
      <c r="M6" s="1539"/>
      <c r="N6" s="1539"/>
      <c r="O6" s="1539"/>
      <c r="P6" s="1539"/>
      <c r="Q6" s="1539"/>
      <c r="R6" s="1461"/>
      <c r="S6" s="1461"/>
      <c r="T6" s="1461"/>
      <c r="U6" s="1461"/>
      <c r="V6" s="1461"/>
      <c r="W6" s="1461"/>
      <c r="X6" s="1461"/>
    </row>
    <row r="7" spans="1:24" ht="16.5" x14ac:dyDescent="0.3">
      <c r="A7" s="1272">
        <v>2006</v>
      </c>
      <c r="B7" s="1342">
        <v>2861</v>
      </c>
      <c r="C7" s="1422"/>
      <c r="D7" s="1400" t="s">
        <v>293</v>
      </c>
      <c r="E7" s="1408"/>
      <c r="F7" s="1394">
        <v>29.31</v>
      </c>
      <c r="G7" s="1409"/>
      <c r="H7" s="1394" t="s">
        <v>293</v>
      </c>
      <c r="I7" s="1408"/>
      <c r="J7" s="1342">
        <v>83871</v>
      </c>
      <c r="K7" s="1410"/>
      <c r="L7" s="1342" t="s">
        <v>293</v>
      </c>
      <c r="M7" s="1408"/>
      <c r="N7" s="1342">
        <v>46377</v>
      </c>
      <c r="O7" s="1422"/>
      <c r="P7" s="1342" t="s">
        <v>293</v>
      </c>
      <c r="Q7" s="1319"/>
      <c r="R7" s="1461"/>
      <c r="S7" s="1461"/>
      <c r="T7" s="1461"/>
      <c r="U7" s="1461"/>
      <c r="V7" s="1461"/>
      <c r="W7" s="1461"/>
      <c r="X7" s="1461"/>
    </row>
    <row r="8" spans="1:24" ht="16.5" x14ac:dyDescent="0.3">
      <c r="A8" s="1276">
        <v>2007</v>
      </c>
      <c r="B8" s="1342">
        <v>2865</v>
      </c>
      <c r="C8" s="1422"/>
      <c r="D8" s="1400">
        <f>B8-B7</f>
        <v>4</v>
      </c>
      <c r="E8" s="1411"/>
      <c r="F8" s="1394">
        <v>31.49</v>
      </c>
      <c r="G8" s="1409"/>
      <c r="H8" s="1394">
        <f>F8-F7</f>
        <v>2.1799999999999997</v>
      </c>
      <c r="I8" s="1413"/>
      <c r="J8" s="1342">
        <v>90230</v>
      </c>
      <c r="K8" s="1410"/>
      <c r="L8" s="1342">
        <f>J8-J7</f>
        <v>6359</v>
      </c>
      <c r="M8" s="1413"/>
      <c r="N8" s="1342">
        <v>47205</v>
      </c>
      <c r="O8" s="1422"/>
      <c r="P8" s="1342">
        <f>N8-N7</f>
        <v>828</v>
      </c>
      <c r="Q8" s="1319"/>
      <c r="R8" s="1461"/>
      <c r="S8" s="1461"/>
      <c r="T8" s="1461"/>
      <c r="U8" s="1461"/>
      <c r="V8" s="1461"/>
      <c r="W8" s="1461"/>
      <c r="X8" s="1461"/>
    </row>
    <row r="9" spans="1:24" ht="16.5" x14ac:dyDescent="0.3">
      <c r="A9" s="1276">
        <v>2008</v>
      </c>
      <c r="B9" s="1342">
        <v>2934</v>
      </c>
      <c r="C9" s="1422"/>
      <c r="D9" s="1400">
        <f t="shared" ref="D9:D14" si="0">B9-B8</f>
        <v>69</v>
      </c>
      <c r="E9" s="1411"/>
      <c r="F9" s="1394">
        <v>28.56</v>
      </c>
      <c r="G9" s="1409"/>
      <c r="H9" s="1394">
        <f t="shared" ref="H9:H14" si="1">F9-F8</f>
        <v>-2.9299999999999997</v>
      </c>
      <c r="I9" s="1412"/>
      <c r="J9" s="1342">
        <v>83789</v>
      </c>
      <c r="K9" s="1410"/>
      <c r="L9" s="1342">
        <f t="shared" ref="L9:L14" si="2">J9-J8</f>
        <v>-6441</v>
      </c>
      <c r="M9" s="1412"/>
      <c r="N9" s="1342">
        <v>51716</v>
      </c>
      <c r="O9" s="1422"/>
      <c r="P9" s="1342">
        <f t="shared" ref="P9:P14" si="3">N9-N8</f>
        <v>4511</v>
      </c>
      <c r="Q9" s="1319"/>
      <c r="R9" s="1461"/>
      <c r="S9" s="1461"/>
      <c r="T9" s="1461"/>
      <c r="U9" s="1461"/>
      <c r="V9" s="1461"/>
      <c r="W9" s="1461"/>
      <c r="X9" s="1461"/>
    </row>
    <row r="10" spans="1:24" ht="16.5" x14ac:dyDescent="0.3">
      <c r="A10" s="1276">
        <v>2009</v>
      </c>
      <c r="B10" s="1342">
        <v>4625</v>
      </c>
      <c r="C10" s="1422"/>
      <c r="D10" s="1400">
        <f t="shared" si="0"/>
        <v>1691</v>
      </c>
      <c r="E10" s="1411"/>
      <c r="F10" s="1394">
        <v>28.68</v>
      </c>
      <c r="G10" s="1409"/>
      <c r="H10" s="1394">
        <f t="shared" si="1"/>
        <v>0.12000000000000099</v>
      </c>
      <c r="I10" s="1413"/>
      <c r="J10" s="1342">
        <v>132656</v>
      </c>
      <c r="K10" s="1410"/>
      <c r="L10" s="1342">
        <f t="shared" si="2"/>
        <v>48867</v>
      </c>
      <c r="M10" s="1413"/>
      <c r="N10" s="1342">
        <v>85099</v>
      </c>
      <c r="O10" s="1422"/>
      <c r="P10" s="1342">
        <f t="shared" si="3"/>
        <v>33383</v>
      </c>
      <c r="Q10" s="1319"/>
      <c r="R10" s="1461"/>
      <c r="S10" s="1461"/>
      <c r="T10" s="1461"/>
      <c r="U10" s="1461"/>
      <c r="V10" s="1461"/>
      <c r="W10" s="1461"/>
      <c r="X10" s="1461"/>
    </row>
    <row r="11" spans="1:24" ht="16.5" x14ac:dyDescent="0.3">
      <c r="A11" s="1276">
        <v>2010</v>
      </c>
      <c r="B11" s="1342">
        <v>4463</v>
      </c>
      <c r="C11" s="1422"/>
      <c r="D11" s="1400">
        <f t="shared" si="0"/>
        <v>-162</v>
      </c>
      <c r="E11" s="1411"/>
      <c r="F11" s="1394">
        <v>29.11</v>
      </c>
      <c r="G11" s="1409"/>
      <c r="H11" s="1394">
        <f t="shared" si="1"/>
        <v>0.42999999999999972</v>
      </c>
      <c r="I11" s="1413"/>
      <c r="J11" s="1342">
        <v>129926</v>
      </c>
      <c r="K11" s="1410"/>
      <c r="L11" s="1342">
        <f t="shared" si="2"/>
        <v>-2730</v>
      </c>
      <c r="M11" s="1412"/>
      <c r="N11" s="1342">
        <v>82085</v>
      </c>
      <c r="O11" s="1422"/>
      <c r="P11" s="1342">
        <f t="shared" si="3"/>
        <v>-3014</v>
      </c>
      <c r="Q11" s="1319"/>
      <c r="R11" s="1461"/>
      <c r="S11" s="1461"/>
      <c r="T11" s="1461"/>
      <c r="U11" s="1461"/>
      <c r="V11" s="1461"/>
      <c r="W11" s="1461"/>
      <c r="X11" s="1461"/>
    </row>
    <row r="12" spans="1:24" ht="16.5" x14ac:dyDescent="0.3">
      <c r="A12" s="1276">
        <v>2011</v>
      </c>
      <c r="B12" s="1342">
        <v>4181</v>
      </c>
      <c r="C12" s="1422"/>
      <c r="D12" s="1400">
        <f t="shared" si="0"/>
        <v>-282</v>
      </c>
      <c r="E12" s="1411"/>
      <c r="F12" s="1394">
        <v>28.65</v>
      </c>
      <c r="G12" s="1409"/>
      <c r="H12" s="1394">
        <f t="shared" si="1"/>
        <v>-0.46000000000000085</v>
      </c>
      <c r="I12" s="1412"/>
      <c r="J12" s="1342">
        <v>119769</v>
      </c>
      <c r="K12" s="1410"/>
      <c r="L12" s="1342">
        <f t="shared" si="2"/>
        <v>-10157</v>
      </c>
      <c r="M12" s="1412"/>
      <c r="N12" s="1342">
        <v>76690</v>
      </c>
      <c r="O12" s="1422"/>
      <c r="P12" s="1342">
        <f t="shared" si="3"/>
        <v>-5395</v>
      </c>
      <c r="Q12" s="1319"/>
      <c r="R12" s="1461"/>
      <c r="S12" s="1461"/>
      <c r="T12" s="1461"/>
      <c r="U12" s="1461"/>
      <c r="V12" s="1461"/>
      <c r="W12" s="1461"/>
      <c r="X12" s="1461"/>
    </row>
    <row r="13" spans="1:24" ht="16.5" x14ac:dyDescent="0.3">
      <c r="A13" s="1276">
        <v>2012</v>
      </c>
      <c r="B13" s="1342">
        <v>4078</v>
      </c>
      <c r="C13" s="1422"/>
      <c r="D13" s="1400">
        <f t="shared" si="0"/>
        <v>-103</v>
      </c>
      <c r="E13" s="1411"/>
      <c r="F13" s="1394">
        <v>30.91</v>
      </c>
      <c r="G13" s="1409"/>
      <c r="H13" s="1394">
        <f t="shared" si="1"/>
        <v>2.2600000000000016</v>
      </c>
      <c r="I13" s="1413"/>
      <c r="J13" s="1342">
        <v>126079</v>
      </c>
      <c r="K13" s="1410"/>
      <c r="L13" s="1342">
        <f t="shared" si="2"/>
        <v>6310</v>
      </c>
      <c r="M13" s="1413"/>
      <c r="N13" s="1342">
        <v>74156</v>
      </c>
      <c r="O13" s="1422"/>
      <c r="P13" s="1342">
        <f t="shared" si="3"/>
        <v>-2534</v>
      </c>
      <c r="Q13" s="1319"/>
      <c r="R13" s="1461"/>
      <c r="S13" s="1461"/>
      <c r="T13" s="1461"/>
      <c r="U13" s="1461"/>
      <c r="V13" s="1461"/>
      <c r="W13" s="1461"/>
      <c r="X13" s="1461"/>
    </row>
    <row r="14" spans="1:24" s="1275" customFormat="1" ht="16.5" x14ac:dyDescent="0.3">
      <c r="A14" s="1277">
        <v>2013</v>
      </c>
      <c r="B14" s="1353">
        <v>4723</v>
      </c>
      <c r="C14" s="1423"/>
      <c r="D14" s="1346">
        <f t="shared" si="0"/>
        <v>645</v>
      </c>
      <c r="E14" s="1414"/>
      <c r="F14" s="1396">
        <v>40.53</v>
      </c>
      <c r="G14" s="1415"/>
      <c r="H14" s="1396">
        <f t="shared" si="1"/>
        <v>9.620000000000001</v>
      </c>
      <c r="I14" s="1416"/>
      <c r="J14" s="1346">
        <v>191427</v>
      </c>
      <c r="K14" s="1417"/>
      <c r="L14" s="1346">
        <f t="shared" si="2"/>
        <v>65348</v>
      </c>
      <c r="M14" s="1416"/>
      <c r="N14" s="1346">
        <v>78232</v>
      </c>
      <c r="O14" s="1423"/>
      <c r="P14" s="1346">
        <f t="shared" si="3"/>
        <v>4076</v>
      </c>
      <c r="Q14" s="1406"/>
      <c r="R14" s="1309"/>
      <c r="S14" s="1309"/>
      <c r="T14" s="1309"/>
      <c r="U14" s="1309"/>
      <c r="V14" s="1309"/>
      <c r="W14" s="1309"/>
      <c r="X14" s="1309"/>
    </row>
    <row r="15" spans="1:24" ht="16.5" x14ac:dyDescent="0.3">
      <c r="A15" s="1281"/>
      <c r="B15" s="1282"/>
      <c r="C15" s="1282"/>
      <c r="D15" s="1282"/>
      <c r="E15" s="1282"/>
      <c r="F15" s="1319"/>
      <c r="G15" s="1319"/>
      <c r="H15" s="1282"/>
      <c r="I15" s="1282"/>
      <c r="J15" s="1282"/>
      <c r="K15" s="1282"/>
      <c r="L15" s="1282"/>
      <c r="M15" s="1282"/>
      <c r="N15" s="1282"/>
      <c r="O15" s="1282"/>
      <c r="P15" s="1282"/>
      <c r="Q15" s="1283"/>
      <c r="R15" s="1317"/>
      <c r="S15" s="1461"/>
      <c r="T15" s="1461"/>
      <c r="U15" s="1461"/>
      <c r="V15" s="1461"/>
      <c r="W15" s="1461"/>
      <c r="X15" s="1461"/>
    </row>
    <row r="16" spans="1:24" ht="16.5" x14ac:dyDescent="0.3">
      <c r="A16" s="1425" t="s">
        <v>294</v>
      </c>
      <c r="B16" s="1282"/>
      <c r="C16" s="1282"/>
      <c r="D16" s="1282"/>
      <c r="E16" s="1282"/>
      <c r="F16" s="1319"/>
      <c r="G16" s="1319"/>
      <c r="H16" s="1282"/>
      <c r="I16" s="1282"/>
      <c r="J16" s="1282"/>
      <c r="K16" s="1282"/>
      <c r="L16" s="1282"/>
      <c r="M16" s="1282"/>
      <c r="N16" s="1282"/>
      <c r="O16" s="1282"/>
      <c r="P16" s="1282"/>
      <c r="Q16" s="1283"/>
      <c r="R16" s="1317"/>
      <c r="S16" s="1461"/>
      <c r="T16" s="1461"/>
      <c r="U16" s="1461"/>
      <c r="V16" s="1461"/>
      <c r="W16" s="1461"/>
      <c r="X16" s="1461"/>
    </row>
    <row r="17" spans="1:18" ht="35.25" customHeight="1" x14ac:dyDescent="0.25">
      <c r="A17" s="1550" t="s">
        <v>288</v>
      </c>
      <c r="B17" s="1550"/>
      <c r="C17" s="1550"/>
      <c r="D17" s="1550"/>
      <c r="E17" s="1550"/>
      <c r="F17" s="1550"/>
      <c r="G17" s="1550"/>
      <c r="H17" s="1550"/>
      <c r="I17" s="1550"/>
      <c r="J17" s="1550"/>
      <c r="K17" s="1550"/>
      <c r="L17" s="1550"/>
      <c r="M17" s="1550"/>
      <c r="N17" s="1550"/>
      <c r="O17" s="1550"/>
      <c r="P17" s="1550"/>
      <c r="Q17" s="1550"/>
      <c r="R17" s="1275"/>
    </row>
    <row r="18" spans="1:18" x14ac:dyDescent="0.25">
      <c r="A18" s="1275"/>
      <c r="B18" s="1275"/>
      <c r="C18" s="1275"/>
      <c r="D18" s="1291"/>
      <c r="E18" s="1291"/>
      <c r="F18" s="1290"/>
      <c r="G18" s="1290"/>
      <c r="H18" s="1291"/>
      <c r="I18" s="1291"/>
      <c r="J18" s="1275"/>
      <c r="K18" s="1275"/>
      <c r="L18" s="1291"/>
      <c r="M18" s="1291"/>
      <c r="N18" s="1275"/>
      <c r="O18" s="1275"/>
      <c r="P18" s="1291"/>
      <c r="Q18" s="1275"/>
      <c r="R18" s="1275"/>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&amp;R262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Q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301" customWidth="1"/>
    <col min="18" max="16384" width="10.25" style="1263"/>
  </cols>
  <sheetData>
    <row r="1" spans="1:17" ht="15.75" customHeight="1" x14ac:dyDescent="0.25">
      <c r="A1" s="1265" t="s">
        <v>1036</v>
      </c>
      <c r="B1" s="1418"/>
      <c r="C1" s="1418"/>
      <c r="D1" s="1419"/>
      <c r="E1" s="1419"/>
      <c r="F1" s="1420"/>
      <c r="G1" s="1420"/>
      <c r="H1" s="1419"/>
      <c r="I1" s="1419"/>
      <c r="J1" s="1420"/>
      <c r="K1" s="1420"/>
      <c r="L1" s="1419"/>
      <c r="M1" s="1419"/>
      <c r="N1" s="1420"/>
      <c r="O1" s="1420"/>
      <c r="P1" s="1419"/>
      <c r="Q1" s="1260" t="s">
        <v>900</v>
      </c>
    </row>
    <row r="2" spans="1:17" ht="18" x14ac:dyDescent="0.25">
      <c r="A2" s="1265" t="s">
        <v>1104</v>
      </c>
      <c r="B2" s="1418"/>
      <c r="C2" s="1418"/>
      <c r="D2" s="1419"/>
      <c r="E2" s="1419"/>
      <c r="F2" s="1420"/>
      <c r="G2" s="1420"/>
      <c r="H2" s="1419"/>
      <c r="I2" s="1419"/>
      <c r="J2" s="1420"/>
      <c r="K2" s="1420"/>
      <c r="L2" s="1419"/>
      <c r="M2" s="1419"/>
      <c r="N2" s="1420"/>
      <c r="O2" s="1420"/>
      <c r="P2" s="1419"/>
      <c r="Q2" s="1419"/>
    </row>
    <row r="3" spans="1:17" ht="18" x14ac:dyDescent="0.25">
      <c r="A3" s="1265" t="s">
        <v>276</v>
      </c>
      <c r="B3" s="1420"/>
      <c r="C3" s="1420"/>
      <c r="D3" s="1421"/>
      <c r="E3" s="1421"/>
      <c r="F3" s="1420"/>
      <c r="G3" s="1420"/>
      <c r="H3" s="1421"/>
      <c r="I3" s="1421"/>
      <c r="J3" s="1420"/>
      <c r="K3" s="1420"/>
      <c r="L3" s="1421"/>
      <c r="M3" s="1421"/>
      <c r="N3" s="1420"/>
      <c r="O3" s="1420"/>
      <c r="P3" s="1421"/>
      <c r="Q3" s="1421"/>
    </row>
    <row r="4" spans="1:17" ht="15.75" x14ac:dyDescent="0.25">
      <c r="A4" s="1354"/>
      <c r="B4" s="1354"/>
      <c r="C4" s="1354"/>
      <c r="D4" s="1356"/>
      <c r="E4" s="1356"/>
      <c r="F4" s="1354"/>
      <c r="G4" s="1354"/>
      <c r="H4" s="1356"/>
      <c r="I4" s="1356"/>
      <c r="J4" s="1355"/>
      <c r="K4" s="1355"/>
      <c r="L4" s="1356"/>
      <c r="M4" s="1356"/>
      <c r="N4" s="1355"/>
      <c r="O4" s="1355"/>
      <c r="P4" s="1356"/>
      <c r="Q4" s="1356"/>
    </row>
    <row r="5" spans="1:17" ht="24.95" customHeight="1" x14ac:dyDescent="0.25">
      <c r="A5" s="1537" t="s">
        <v>62</v>
      </c>
      <c r="B5" s="1537" t="s">
        <v>329</v>
      </c>
      <c r="C5" s="1537"/>
      <c r="D5" s="1537" t="s">
        <v>1042</v>
      </c>
      <c r="E5" s="1537"/>
      <c r="F5" s="1537" t="s">
        <v>322</v>
      </c>
      <c r="G5" s="1537"/>
      <c r="H5" s="1537" t="s">
        <v>1042</v>
      </c>
      <c r="I5" s="1537"/>
      <c r="J5" s="1537" t="s">
        <v>326</v>
      </c>
      <c r="K5" s="1537"/>
      <c r="L5" s="1537" t="s">
        <v>1042</v>
      </c>
      <c r="M5" s="1537"/>
      <c r="N5" s="1537" t="s">
        <v>331</v>
      </c>
      <c r="O5" s="1537"/>
      <c r="P5" s="1537" t="s">
        <v>1042</v>
      </c>
      <c r="Q5" s="1537"/>
    </row>
    <row r="6" spans="1:17" ht="24.95" customHeight="1" x14ac:dyDescent="0.25">
      <c r="A6" s="1539"/>
      <c r="B6" s="1539"/>
      <c r="C6" s="1539"/>
      <c r="D6" s="1539"/>
      <c r="E6" s="1539"/>
      <c r="F6" s="1539"/>
      <c r="G6" s="1539"/>
      <c r="H6" s="1539"/>
      <c r="I6" s="1539"/>
      <c r="J6" s="1539"/>
      <c r="K6" s="1539"/>
      <c r="L6" s="1539"/>
      <c r="M6" s="1539"/>
      <c r="N6" s="1539"/>
      <c r="O6" s="1539"/>
      <c r="P6" s="1539"/>
      <c r="Q6" s="1539"/>
    </row>
    <row r="7" spans="1:17" ht="15.75" x14ac:dyDescent="0.25">
      <c r="A7" s="1276">
        <v>2006</v>
      </c>
      <c r="B7" s="1342">
        <v>395</v>
      </c>
      <c r="C7" s="1428"/>
      <c r="D7" s="1400" t="s">
        <v>293</v>
      </c>
      <c r="E7" s="1429"/>
      <c r="F7" s="1394">
        <v>43.99</v>
      </c>
      <c r="G7" s="1430"/>
      <c r="H7" s="1394" t="s">
        <v>293</v>
      </c>
      <c r="I7" s="1429"/>
      <c r="J7" s="1342">
        <v>83871</v>
      </c>
      <c r="K7" s="1431"/>
      <c r="L7" s="1342" t="s">
        <v>293</v>
      </c>
      <c r="M7" s="1429"/>
      <c r="N7" s="1342">
        <v>46377</v>
      </c>
      <c r="O7" s="1428"/>
      <c r="P7" s="1342" t="s">
        <v>293</v>
      </c>
      <c r="Q7" s="1429"/>
    </row>
    <row r="8" spans="1:17" ht="15.75" x14ac:dyDescent="0.25">
      <c r="A8" s="1276">
        <v>2007</v>
      </c>
      <c r="B8" s="1342">
        <v>419</v>
      </c>
      <c r="C8" s="1428"/>
      <c r="D8" s="1400">
        <f>B8-B7</f>
        <v>24</v>
      </c>
      <c r="E8" s="1432"/>
      <c r="F8" s="1394">
        <v>43.61</v>
      </c>
      <c r="G8" s="1430"/>
      <c r="H8" s="1394">
        <f>F8-F7</f>
        <v>-0.38000000000000256</v>
      </c>
      <c r="I8" s="1434"/>
      <c r="J8" s="1342">
        <v>90230</v>
      </c>
      <c r="K8" s="1431"/>
      <c r="L8" s="1342">
        <f>J8-J7</f>
        <v>6359</v>
      </c>
      <c r="M8" s="1433"/>
      <c r="N8" s="1342">
        <v>47205</v>
      </c>
      <c r="O8" s="1428"/>
      <c r="P8" s="1342">
        <f>N8-N7</f>
        <v>828</v>
      </c>
      <c r="Q8" s="1432"/>
    </row>
    <row r="9" spans="1:17" ht="15.75" x14ac:dyDescent="0.25">
      <c r="A9" s="1276">
        <v>2008</v>
      </c>
      <c r="B9" s="1342">
        <v>404</v>
      </c>
      <c r="C9" s="1428"/>
      <c r="D9" s="1400">
        <f t="shared" ref="D9:D14" si="0">B9-B8</f>
        <v>-15</v>
      </c>
      <c r="E9" s="1432"/>
      <c r="F9" s="1394">
        <v>44.61</v>
      </c>
      <c r="G9" s="1430"/>
      <c r="H9" s="1394">
        <f t="shared" ref="H9:H14" si="1">F9-F8</f>
        <v>1</v>
      </c>
      <c r="I9" s="1433"/>
      <c r="J9" s="1342">
        <v>83789</v>
      </c>
      <c r="K9" s="1431"/>
      <c r="L9" s="1342">
        <f t="shared" ref="L9:L14" si="2">J9-J8</f>
        <v>-6441</v>
      </c>
      <c r="M9" s="1434"/>
      <c r="N9" s="1342">
        <v>51716</v>
      </c>
      <c r="O9" s="1428"/>
      <c r="P9" s="1342">
        <f t="shared" ref="P9:P14" si="3">N9-N8</f>
        <v>4511</v>
      </c>
      <c r="Q9" s="1432"/>
    </row>
    <row r="10" spans="1:17" ht="15.75" x14ac:dyDescent="0.25">
      <c r="A10" s="1276">
        <v>2009</v>
      </c>
      <c r="B10" s="1342">
        <v>524</v>
      </c>
      <c r="C10" s="1428"/>
      <c r="D10" s="1400">
        <f t="shared" si="0"/>
        <v>120</v>
      </c>
      <c r="E10" s="1432"/>
      <c r="F10" s="1394">
        <v>45.2</v>
      </c>
      <c r="G10" s="1430"/>
      <c r="H10" s="1394">
        <f t="shared" si="1"/>
        <v>0.59000000000000341</v>
      </c>
      <c r="I10" s="1433"/>
      <c r="J10" s="1342">
        <v>132656</v>
      </c>
      <c r="K10" s="1431"/>
      <c r="L10" s="1342">
        <f t="shared" si="2"/>
        <v>48867</v>
      </c>
      <c r="M10" s="1433"/>
      <c r="N10" s="1342">
        <v>85099</v>
      </c>
      <c r="O10" s="1428"/>
      <c r="P10" s="1342">
        <f t="shared" si="3"/>
        <v>33383</v>
      </c>
      <c r="Q10" s="1432"/>
    </row>
    <row r="11" spans="1:17" ht="15.75" x14ac:dyDescent="0.25">
      <c r="A11" s="1276">
        <v>2010</v>
      </c>
      <c r="B11" s="1342">
        <v>512</v>
      </c>
      <c r="C11" s="1428"/>
      <c r="D11" s="1400">
        <f t="shared" si="0"/>
        <v>-12</v>
      </c>
      <c r="E11" s="1432"/>
      <c r="F11" s="1394">
        <v>45.25</v>
      </c>
      <c r="G11" s="1430"/>
      <c r="H11" s="1394">
        <f t="shared" si="1"/>
        <v>4.9999999999997158E-2</v>
      </c>
      <c r="I11" s="1433"/>
      <c r="J11" s="1342">
        <v>129926</v>
      </c>
      <c r="K11" s="1431"/>
      <c r="L11" s="1342">
        <f t="shared" si="2"/>
        <v>-2730</v>
      </c>
      <c r="M11" s="1434"/>
      <c r="N11" s="1342">
        <v>82085</v>
      </c>
      <c r="O11" s="1428"/>
      <c r="P11" s="1342">
        <f t="shared" si="3"/>
        <v>-3014</v>
      </c>
      <c r="Q11" s="1432"/>
    </row>
    <row r="12" spans="1:17" ht="15.75" x14ac:dyDescent="0.25">
      <c r="A12" s="1276">
        <v>2011</v>
      </c>
      <c r="B12" s="1342">
        <v>474</v>
      </c>
      <c r="C12" s="1428"/>
      <c r="D12" s="1400">
        <f t="shared" si="0"/>
        <v>-38</v>
      </c>
      <c r="E12" s="1432"/>
      <c r="F12" s="1394">
        <v>45.64</v>
      </c>
      <c r="G12" s="1430"/>
      <c r="H12" s="1394">
        <f t="shared" si="1"/>
        <v>0.39000000000000057</v>
      </c>
      <c r="I12" s="1433"/>
      <c r="J12" s="1342">
        <v>119769</v>
      </c>
      <c r="K12" s="1431"/>
      <c r="L12" s="1342">
        <f t="shared" si="2"/>
        <v>-10157</v>
      </c>
      <c r="M12" s="1434"/>
      <c r="N12" s="1342">
        <v>76690</v>
      </c>
      <c r="O12" s="1428"/>
      <c r="P12" s="1342">
        <f t="shared" si="3"/>
        <v>-5395</v>
      </c>
      <c r="Q12" s="1432"/>
    </row>
    <row r="13" spans="1:17" ht="15.75" x14ac:dyDescent="0.25">
      <c r="A13" s="1276">
        <v>2012</v>
      </c>
      <c r="B13" s="1342">
        <v>485</v>
      </c>
      <c r="C13" s="1428"/>
      <c r="D13" s="1400">
        <f t="shared" si="0"/>
        <v>11</v>
      </c>
      <c r="E13" s="1432"/>
      <c r="F13" s="1394">
        <v>46.67</v>
      </c>
      <c r="G13" s="1430"/>
      <c r="H13" s="1394">
        <f t="shared" si="1"/>
        <v>1.0300000000000011</v>
      </c>
      <c r="I13" s="1433"/>
      <c r="J13" s="1342">
        <v>126079</v>
      </c>
      <c r="K13" s="1431"/>
      <c r="L13" s="1342">
        <f t="shared" si="2"/>
        <v>6310</v>
      </c>
      <c r="M13" s="1433"/>
      <c r="N13" s="1342">
        <v>74156</v>
      </c>
      <c r="O13" s="1428"/>
      <c r="P13" s="1342">
        <f t="shared" si="3"/>
        <v>-2534</v>
      </c>
      <c r="Q13" s="1432"/>
    </row>
    <row r="14" spans="1:17" s="1275" customFormat="1" ht="15.75" x14ac:dyDescent="0.25">
      <c r="A14" s="1277">
        <v>2013</v>
      </c>
      <c r="B14" s="1346">
        <v>660</v>
      </c>
      <c r="C14" s="1435"/>
      <c r="D14" s="1346">
        <f t="shared" si="0"/>
        <v>175</v>
      </c>
      <c r="E14" s="1436"/>
      <c r="F14" s="1396">
        <v>49.81</v>
      </c>
      <c r="G14" s="1437"/>
      <c r="H14" s="1396">
        <f t="shared" si="1"/>
        <v>3.1400000000000006</v>
      </c>
      <c r="I14" s="1438"/>
      <c r="J14" s="1346">
        <v>191427</v>
      </c>
      <c r="K14" s="1439"/>
      <c r="L14" s="1346">
        <f t="shared" si="2"/>
        <v>65348</v>
      </c>
      <c r="M14" s="1438"/>
      <c r="N14" s="1346">
        <v>78232</v>
      </c>
      <c r="O14" s="1435"/>
      <c r="P14" s="1346">
        <f t="shared" si="3"/>
        <v>4076</v>
      </c>
      <c r="Q14" s="1436"/>
    </row>
    <row r="15" spans="1:17" x14ac:dyDescent="0.25">
      <c r="A15" s="1440"/>
      <c r="B15" s="1441"/>
      <c r="C15" s="1441"/>
      <c r="D15" s="1441"/>
      <c r="E15" s="1441"/>
      <c r="H15" s="1441"/>
      <c r="I15" s="1441"/>
      <c r="J15" s="1441"/>
      <c r="K15" s="1441"/>
      <c r="L15" s="1441"/>
      <c r="M15" s="1441"/>
      <c r="N15" s="1441"/>
      <c r="O15" s="1441"/>
      <c r="P15" s="1441"/>
      <c r="Q15" s="1441"/>
    </row>
    <row r="16" spans="1:17" ht="15.75" x14ac:dyDescent="0.25">
      <c r="A16" s="1425" t="s">
        <v>294</v>
      </c>
      <c r="B16" s="1441"/>
      <c r="C16" s="1441"/>
      <c r="D16" s="1441"/>
      <c r="E16" s="1441"/>
      <c r="H16" s="1441"/>
      <c r="I16" s="1441"/>
      <c r="J16" s="1441"/>
      <c r="K16" s="1441"/>
      <c r="L16" s="1441"/>
      <c r="M16" s="1441"/>
      <c r="N16" s="1441"/>
      <c r="O16" s="1441"/>
      <c r="P16" s="1441"/>
      <c r="Q16" s="1441"/>
    </row>
    <row r="17" spans="1:17" ht="30.75" customHeight="1" x14ac:dyDescent="0.25">
      <c r="A17" s="1550" t="s">
        <v>288</v>
      </c>
      <c r="B17" s="1550"/>
      <c r="C17" s="1550"/>
      <c r="D17" s="1550"/>
      <c r="E17" s="1550"/>
      <c r="F17" s="1550"/>
      <c r="G17" s="1550"/>
      <c r="H17" s="1550"/>
      <c r="I17" s="1550"/>
      <c r="J17" s="1550"/>
      <c r="K17" s="1550"/>
      <c r="L17" s="1550"/>
      <c r="M17" s="1550"/>
      <c r="N17" s="1550"/>
      <c r="O17" s="1550"/>
      <c r="P17" s="1550"/>
      <c r="Q17" s="1550"/>
    </row>
    <row r="18" spans="1:17" x14ac:dyDescent="0.25">
      <c r="A18" s="1275"/>
      <c r="B18" s="1275"/>
      <c r="C18" s="1275"/>
      <c r="D18" s="1291"/>
      <c r="E18" s="1291"/>
      <c r="F18" s="1290"/>
      <c r="G18" s="1290"/>
      <c r="H18" s="1291"/>
      <c r="I18" s="1291"/>
      <c r="J18" s="1275"/>
      <c r="K18" s="1275"/>
      <c r="L18" s="1291"/>
      <c r="M18" s="1291"/>
      <c r="N18" s="1275"/>
      <c r="O18" s="1275"/>
      <c r="P18" s="1291"/>
      <c r="Q18" s="1291"/>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&amp;L263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X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24" ht="17.25" customHeight="1" x14ac:dyDescent="0.25">
      <c r="A1" s="1265" t="s">
        <v>1036</v>
      </c>
      <c r="B1" s="1418"/>
      <c r="C1" s="1418"/>
      <c r="D1" s="1419"/>
      <c r="E1" s="1419"/>
      <c r="F1" s="1420"/>
      <c r="G1" s="1420"/>
      <c r="H1" s="1419"/>
      <c r="I1" s="1419"/>
      <c r="J1" s="1420"/>
      <c r="K1" s="1420"/>
      <c r="L1" s="1419"/>
      <c r="M1" s="1419"/>
      <c r="N1" s="1420"/>
      <c r="O1" s="1420"/>
      <c r="P1" s="1419"/>
      <c r="Q1" s="1333" t="s">
        <v>901</v>
      </c>
      <c r="R1" s="1275"/>
    </row>
    <row r="2" spans="1:24" ht="18" x14ac:dyDescent="0.25">
      <c r="A2" s="1265" t="s">
        <v>1105</v>
      </c>
      <c r="B2" s="1418"/>
      <c r="C2" s="1418"/>
      <c r="D2" s="1419"/>
      <c r="E2" s="1419"/>
      <c r="F2" s="1420"/>
      <c r="G2" s="1420"/>
      <c r="H2" s="1419"/>
      <c r="I2" s="1419"/>
      <c r="J2" s="1420"/>
      <c r="K2" s="1420"/>
      <c r="L2" s="1419"/>
      <c r="M2" s="1419"/>
      <c r="N2" s="1420"/>
      <c r="O2" s="1420"/>
      <c r="P2" s="1419"/>
      <c r="Q2" s="1420"/>
      <c r="R2" s="1275"/>
    </row>
    <row r="3" spans="1:24" ht="18" x14ac:dyDescent="0.25">
      <c r="A3" s="1265" t="s">
        <v>276</v>
      </c>
      <c r="B3" s="1420"/>
      <c r="C3" s="1420"/>
      <c r="D3" s="1421"/>
      <c r="E3" s="1421"/>
      <c r="F3" s="1420"/>
      <c r="G3" s="1420"/>
      <c r="H3" s="1421"/>
      <c r="I3" s="1421"/>
      <c r="J3" s="1420"/>
      <c r="K3" s="1420"/>
      <c r="L3" s="1421"/>
      <c r="M3" s="1421"/>
      <c r="N3" s="1420"/>
      <c r="O3" s="1420"/>
      <c r="P3" s="1421"/>
      <c r="Q3" s="1420"/>
      <c r="R3" s="1275"/>
    </row>
    <row r="4" spans="1:24" ht="16.5" x14ac:dyDescent="0.3">
      <c r="A4" s="1294"/>
      <c r="B4" s="1294"/>
      <c r="C4" s="1294"/>
      <c r="D4" s="1308"/>
      <c r="E4" s="1308"/>
      <c r="F4" s="1294"/>
      <c r="G4" s="1294"/>
      <c r="H4" s="1308"/>
      <c r="I4" s="1308"/>
      <c r="J4" s="1295"/>
      <c r="K4" s="1295"/>
      <c r="L4" s="1308"/>
      <c r="M4" s="1308"/>
      <c r="N4" s="1295"/>
      <c r="O4" s="1295"/>
      <c r="P4" s="1308"/>
      <c r="Q4" s="1294"/>
      <c r="R4" s="1309"/>
      <c r="S4" s="1461"/>
      <c r="T4" s="1461"/>
      <c r="U4" s="1461"/>
      <c r="V4" s="1461"/>
      <c r="W4" s="1461"/>
      <c r="X4" s="1461"/>
    </row>
    <row r="5" spans="1:24" ht="24.95" customHeight="1" x14ac:dyDescent="0.3">
      <c r="A5" s="1537" t="s">
        <v>62</v>
      </c>
      <c r="B5" s="1537" t="s">
        <v>329</v>
      </c>
      <c r="C5" s="1537"/>
      <c r="D5" s="1537" t="s">
        <v>1042</v>
      </c>
      <c r="E5" s="1537"/>
      <c r="F5" s="1537" t="s">
        <v>322</v>
      </c>
      <c r="G5" s="1537"/>
      <c r="H5" s="1537" t="s">
        <v>1042</v>
      </c>
      <c r="I5" s="1537"/>
      <c r="J5" s="1537" t="s">
        <v>324</v>
      </c>
      <c r="K5" s="1537"/>
      <c r="L5" s="1537" t="s">
        <v>1042</v>
      </c>
      <c r="M5" s="1537"/>
      <c r="N5" s="1537" t="s">
        <v>332</v>
      </c>
      <c r="O5" s="1537"/>
      <c r="P5" s="1537" t="s">
        <v>1042</v>
      </c>
      <c r="Q5" s="1537"/>
      <c r="R5" s="1461"/>
      <c r="S5" s="1461"/>
      <c r="T5" s="1461"/>
      <c r="U5" s="1461"/>
      <c r="V5" s="1461"/>
      <c r="W5" s="1461"/>
      <c r="X5" s="1461"/>
    </row>
    <row r="6" spans="1:24" ht="24.95" customHeight="1" x14ac:dyDescent="0.3">
      <c r="A6" s="1539"/>
      <c r="B6" s="1539"/>
      <c r="C6" s="1539"/>
      <c r="D6" s="1539"/>
      <c r="E6" s="1539"/>
      <c r="F6" s="1539"/>
      <c r="G6" s="1539"/>
      <c r="H6" s="1539"/>
      <c r="I6" s="1539"/>
      <c r="J6" s="1539"/>
      <c r="K6" s="1539"/>
      <c r="L6" s="1539"/>
      <c r="M6" s="1539"/>
      <c r="N6" s="1539"/>
      <c r="O6" s="1539"/>
      <c r="P6" s="1539"/>
      <c r="Q6" s="1539"/>
      <c r="R6" s="1461"/>
      <c r="S6" s="1461"/>
      <c r="T6" s="1461"/>
      <c r="U6" s="1461"/>
      <c r="V6" s="1461"/>
      <c r="W6" s="1461"/>
      <c r="X6" s="1461"/>
    </row>
    <row r="7" spans="1:24" ht="16.5" x14ac:dyDescent="0.3">
      <c r="A7" s="1276">
        <v>2006</v>
      </c>
      <c r="B7" s="1342">
        <v>387</v>
      </c>
      <c r="C7" s="1462"/>
      <c r="D7" s="1400" t="s">
        <v>293</v>
      </c>
      <c r="E7" s="1463"/>
      <c r="F7" s="1394">
        <v>43.93</v>
      </c>
      <c r="G7" s="1464"/>
      <c r="H7" s="1394" t="s">
        <v>293</v>
      </c>
      <c r="I7" s="1463"/>
      <c r="J7" s="1342">
        <v>16981</v>
      </c>
      <c r="K7" s="1465"/>
      <c r="L7" s="1342" t="s">
        <v>293</v>
      </c>
      <c r="M7" s="1463"/>
      <c r="N7" s="1342">
        <v>22616</v>
      </c>
      <c r="O7" s="1462"/>
      <c r="P7" s="1342" t="s">
        <v>293</v>
      </c>
      <c r="Q7" s="1461"/>
      <c r="R7" s="1461"/>
      <c r="S7" s="1461"/>
      <c r="T7" s="1461"/>
      <c r="U7" s="1461"/>
      <c r="V7" s="1461"/>
      <c r="W7" s="1461"/>
      <c r="X7" s="1461"/>
    </row>
    <row r="8" spans="1:24" ht="16.5" x14ac:dyDescent="0.3">
      <c r="A8" s="1276">
        <v>2007</v>
      </c>
      <c r="B8" s="1342">
        <v>336</v>
      </c>
      <c r="C8" s="1462"/>
      <c r="D8" s="1400">
        <f>B8-B7</f>
        <v>-51</v>
      </c>
      <c r="E8" s="1466"/>
      <c r="F8" s="1394">
        <v>44.02</v>
      </c>
      <c r="G8" s="1464"/>
      <c r="H8" s="1394">
        <f>F8-F7</f>
        <v>9.0000000000003411E-2</v>
      </c>
      <c r="I8" s="1467"/>
      <c r="J8" s="1342">
        <v>14775</v>
      </c>
      <c r="K8" s="1465"/>
      <c r="L8" s="1342">
        <f>J8-J7</f>
        <v>-2206</v>
      </c>
      <c r="M8" s="1468"/>
      <c r="N8" s="1342">
        <v>19661</v>
      </c>
      <c r="O8" s="1462"/>
      <c r="P8" s="1342">
        <f>N8-N7</f>
        <v>-2955</v>
      </c>
      <c r="Q8" s="1461"/>
      <c r="R8" s="1461"/>
      <c r="S8" s="1461"/>
      <c r="T8" s="1461"/>
      <c r="U8" s="1461"/>
      <c r="V8" s="1461"/>
      <c r="W8" s="1461"/>
      <c r="X8" s="1461"/>
    </row>
    <row r="9" spans="1:24" ht="16.5" x14ac:dyDescent="0.3">
      <c r="A9" s="1276">
        <v>2008</v>
      </c>
      <c r="B9" s="1342">
        <v>388</v>
      </c>
      <c r="C9" s="1462"/>
      <c r="D9" s="1400">
        <f t="shared" ref="D9:D14" si="0">B9-B8</f>
        <v>52</v>
      </c>
      <c r="E9" s="1466"/>
      <c r="F9" s="1394">
        <v>44.3</v>
      </c>
      <c r="G9" s="1464"/>
      <c r="H9" s="1394">
        <f t="shared" ref="H9:H14" si="1">F9-F8</f>
        <v>0.27999999999999403</v>
      </c>
      <c r="I9" s="1467"/>
      <c r="J9" s="1342">
        <v>17207</v>
      </c>
      <c r="K9" s="1465"/>
      <c r="L9" s="1342">
        <f t="shared" ref="L9:L14" si="2">J9-J8</f>
        <v>2432</v>
      </c>
      <c r="M9" s="1467"/>
      <c r="N9" s="1342">
        <v>22858</v>
      </c>
      <c r="O9" s="1462"/>
      <c r="P9" s="1342">
        <f t="shared" ref="P9:P14" si="3">N9-N8</f>
        <v>3197</v>
      </c>
      <c r="Q9" s="1461"/>
      <c r="R9" s="1461"/>
      <c r="S9" s="1461"/>
      <c r="T9" s="1461"/>
      <c r="U9" s="1461"/>
      <c r="V9" s="1461"/>
      <c r="W9" s="1461"/>
      <c r="X9" s="1461"/>
    </row>
    <row r="10" spans="1:24" ht="16.5" x14ac:dyDescent="0.3">
      <c r="A10" s="1276">
        <v>2009</v>
      </c>
      <c r="B10" s="1342">
        <v>507</v>
      </c>
      <c r="C10" s="1462"/>
      <c r="D10" s="1400">
        <f t="shared" si="0"/>
        <v>119</v>
      </c>
      <c r="E10" s="1466"/>
      <c r="F10" s="1394">
        <v>44.97</v>
      </c>
      <c r="G10" s="1464"/>
      <c r="H10" s="1394">
        <f t="shared" si="1"/>
        <v>0.67000000000000171</v>
      </c>
      <c r="I10" s="1467"/>
      <c r="J10" s="1342">
        <v>22794</v>
      </c>
      <c r="K10" s="1465"/>
      <c r="L10" s="1342">
        <f t="shared" si="2"/>
        <v>5587</v>
      </c>
      <c r="M10" s="1467"/>
      <c r="N10" s="1342">
        <v>29860</v>
      </c>
      <c r="O10" s="1462"/>
      <c r="P10" s="1342">
        <f t="shared" si="3"/>
        <v>7002</v>
      </c>
      <c r="Q10" s="1461"/>
      <c r="R10" s="1461"/>
      <c r="S10" s="1461"/>
      <c r="T10" s="1461"/>
      <c r="U10" s="1461"/>
      <c r="V10" s="1461"/>
      <c r="W10" s="1461"/>
      <c r="X10" s="1461"/>
    </row>
    <row r="11" spans="1:24" ht="16.5" x14ac:dyDescent="0.3">
      <c r="A11" s="1276">
        <v>2010</v>
      </c>
      <c r="B11" s="1342">
        <v>477</v>
      </c>
      <c r="C11" s="1462"/>
      <c r="D11" s="1400">
        <f t="shared" si="0"/>
        <v>-30</v>
      </c>
      <c r="E11" s="1466"/>
      <c r="F11" s="1394">
        <v>44.29</v>
      </c>
      <c r="G11" s="1464"/>
      <c r="H11" s="1394">
        <f t="shared" si="1"/>
        <v>-0.67999999999999972</v>
      </c>
      <c r="I11" s="1468"/>
      <c r="J11" s="1342">
        <v>21119</v>
      </c>
      <c r="K11" s="1465"/>
      <c r="L11" s="1342">
        <f t="shared" si="2"/>
        <v>-1675</v>
      </c>
      <c r="M11" s="1468"/>
      <c r="N11" s="1342">
        <v>28052</v>
      </c>
      <c r="O11" s="1462"/>
      <c r="P11" s="1342">
        <f t="shared" si="3"/>
        <v>-1808</v>
      </c>
      <c r="Q11" s="1461"/>
      <c r="R11" s="1461"/>
      <c r="S11" s="1461"/>
      <c r="T11" s="1461"/>
      <c r="U11" s="1461"/>
      <c r="V11" s="1461"/>
      <c r="W11" s="1461"/>
      <c r="X11" s="1461"/>
    </row>
    <row r="12" spans="1:24" ht="16.5" x14ac:dyDescent="0.3">
      <c r="A12" s="1276">
        <v>2011</v>
      </c>
      <c r="B12" s="1342">
        <v>450</v>
      </c>
      <c r="C12" s="1462"/>
      <c r="D12" s="1400">
        <f t="shared" si="0"/>
        <v>-27</v>
      </c>
      <c r="E12" s="1466"/>
      <c r="F12" s="1394">
        <v>44.51</v>
      </c>
      <c r="G12" s="1464"/>
      <c r="H12" s="1394">
        <f t="shared" si="1"/>
        <v>0.21999999999999886</v>
      </c>
      <c r="I12" s="1467"/>
      <c r="J12" s="1342">
        <v>20053</v>
      </c>
      <c r="K12" s="1465"/>
      <c r="L12" s="1342">
        <f t="shared" si="2"/>
        <v>-1066</v>
      </c>
      <c r="M12" s="1468"/>
      <c r="N12" s="1342">
        <v>26506</v>
      </c>
      <c r="O12" s="1462"/>
      <c r="P12" s="1342">
        <f t="shared" si="3"/>
        <v>-1546</v>
      </c>
      <c r="Q12" s="1461"/>
      <c r="R12" s="1461"/>
      <c r="S12" s="1461"/>
      <c r="T12" s="1461"/>
      <c r="U12" s="1461"/>
      <c r="V12" s="1461"/>
      <c r="W12" s="1461"/>
      <c r="X12" s="1461"/>
    </row>
    <row r="13" spans="1:24" ht="16.5" x14ac:dyDescent="0.3">
      <c r="A13" s="1276">
        <v>2012</v>
      </c>
      <c r="B13" s="1342">
        <v>458</v>
      </c>
      <c r="C13" s="1469"/>
      <c r="D13" s="1400">
        <f t="shared" si="0"/>
        <v>8</v>
      </c>
      <c r="E13" s="1470"/>
      <c r="F13" s="1394">
        <v>45.03</v>
      </c>
      <c r="G13" s="1471"/>
      <c r="H13" s="1394">
        <f t="shared" si="1"/>
        <v>0.52000000000000313</v>
      </c>
      <c r="I13" s="1472"/>
      <c r="J13" s="1342">
        <v>20622</v>
      </c>
      <c r="K13" s="1465"/>
      <c r="L13" s="1342">
        <f t="shared" si="2"/>
        <v>569</v>
      </c>
      <c r="M13" s="1472"/>
      <c r="N13" s="1342">
        <v>26241</v>
      </c>
      <c r="O13" s="1469"/>
      <c r="P13" s="1342">
        <f t="shared" si="3"/>
        <v>-265</v>
      </c>
      <c r="Q13" s="1473"/>
      <c r="R13" s="1461"/>
      <c r="S13" s="1461"/>
      <c r="T13" s="1461"/>
      <c r="U13" s="1461"/>
      <c r="V13" s="1461"/>
      <c r="W13" s="1461"/>
      <c r="X13" s="1461"/>
    </row>
    <row r="14" spans="1:24" s="1275" customFormat="1" ht="16.5" x14ac:dyDescent="0.3">
      <c r="A14" s="1277">
        <v>2013</v>
      </c>
      <c r="B14" s="1353">
        <v>603</v>
      </c>
      <c r="C14" s="1474"/>
      <c r="D14" s="1346">
        <f t="shared" si="0"/>
        <v>145</v>
      </c>
      <c r="E14" s="1475"/>
      <c r="F14" s="1396">
        <v>47.39</v>
      </c>
      <c r="G14" s="1476"/>
      <c r="H14" s="1396">
        <f t="shared" si="1"/>
        <v>2.3599999999999994</v>
      </c>
      <c r="I14" s="1477"/>
      <c r="J14" s="1346">
        <v>28575</v>
      </c>
      <c r="K14" s="1478"/>
      <c r="L14" s="1346">
        <f t="shared" si="2"/>
        <v>7953</v>
      </c>
      <c r="M14" s="1477"/>
      <c r="N14" s="1346">
        <v>32871</v>
      </c>
      <c r="O14" s="1474"/>
      <c r="P14" s="1346">
        <f t="shared" si="3"/>
        <v>6630</v>
      </c>
      <c r="Q14" s="1479"/>
      <c r="R14" s="1309"/>
      <c r="S14" s="1309"/>
      <c r="T14" s="1309"/>
      <c r="U14" s="1309"/>
      <c r="V14" s="1309"/>
      <c r="W14" s="1309"/>
      <c r="X14" s="1309"/>
    </row>
    <row r="15" spans="1:24" ht="16.5" x14ac:dyDescent="0.3">
      <c r="A15" s="1314"/>
      <c r="B15" s="1315"/>
      <c r="C15" s="1315"/>
      <c r="D15" s="1315"/>
      <c r="E15" s="1315"/>
      <c r="F15" s="1461"/>
      <c r="G15" s="1461"/>
      <c r="H15" s="1315"/>
      <c r="I15" s="1315"/>
      <c r="J15" s="1315"/>
      <c r="K15" s="1315"/>
      <c r="L15" s="1315"/>
      <c r="M15" s="1315"/>
      <c r="N15" s="1315"/>
      <c r="O15" s="1315"/>
      <c r="P15" s="1315"/>
      <c r="Q15" s="1316"/>
      <c r="R15" s="1317"/>
      <c r="S15" s="1461"/>
      <c r="T15" s="1461"/>
      <c r="U15" s="1461"/>
      <c r="V15" s="1461"/>
      <c r="W15" s="1461"/>
      <c r="X15" s="1461"/>
    </row>
    <row r="16" spans="1:24" ht="16.5" x14ac:dyDescent="0.3">
      <c r="A16" s="1480" t="s">
        <v>294</v>
      </c>
      <c r="B16" s="1315"/>
      <c r="C16" s="1315"/>
      <c r="D16" s="1315"/>
      <c r="E16" s="1315"/>
      <c r="F16" s="1461"/>
      <c r="G16" s="1461"/>
      <c r="H16" s="1315"/>
      <c r="I16" s="1315"/>
      <c r="J16" s="1315"/>
      <c r="K16" s="1315"/>
      <c r="L16" s="1315"/>
      <c r="M16" s="1315"/>
      <c r="N16" s="1315"/>
      <c r="O16" s="1315"/>
      <c r="P16" s="1315"/>
      <c r="Q16" s="1316"/>
      <c r="R16" s="1317"/>
      <c r="S16" s="1461"/>
      <c r="T16" s="1461"/>
      <c r="U16" s="1461"/>
      <c r="V16" s="1461"/>
      <c r="W16" s="1461"/>
      <c r="X16" s="1461"/>
    </row>
    <row r="17" spans="1:18" ht="30.75" customHeight="1" x14ac:dyDescent="0.25">
      <c r="A17" s="1550" t="s">
        <v>288</v>
      </c>
      <c r="B17" s="1550"/>
      <c r="C17" s="1550"/>
      <c r="D17" s="1550"/>
      <c r="E17" s="1550"/>
      <c r="F17" s="1550"/>
      <c r="G17" s="1550"/>
      <c r="H17" s="1550"/>
      <c r="I17" s="1550"/>
      <c r="J17" s="1550"/>
      <c r="K17" s="1550"/>
      <c r="L17" s="1550"/>
      <c r="M17" s="1550"/>
      <c r="N17" s="1550"/>
      <c r="O17" s="1550"/>
      <c r="P17" s="1550"/>
      <c r="Q17" s="1550"/>
      <c r="R17" s="1275"/>
    </row>
    <row r="18" spans="1:18" x14ac:dyDescent="0.25">
      <c r="A18" s="1275"/>
      <c r="B18" s="1275"/>
      <c r="C18" s="1275"/>
      <c r="D18" s="1291"/>
      <c r="E18" s="1291"/>
      <c r="F18" s="1290"/>
      <c r="G18" s="1290"/>
      <c r="H18" s="1291"/>
      <c r="I18" s="1291"/>
      <c r="J18" s="1275"/>
      <c r="K18" s="1275"/>
      <c r="L18" s="1291"/>
      <c r="M18" s="1291"/>
      <c r="N18" s="1275"/>
      <c r="O18" s="1275"/>
      <c r="P18" s="1291"/>
      <c r="Q18" s="1275"/>
      <c r="R18" s="1275"/>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&amp;R264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X19"/>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24" ht="15.75" customHeight="1" x14ac:dyDescent="0.25">
      <c r="A1" s="1265" t="s">
        <v>1036</v>
      </c>
      <c r="B1" s="1481"/>
      <c r="C1" s="1481"/>
      <c r="D1" s="1269"/>
      <c r="E1" s="1269"/>
      <c r="F1" s="1267"/>
      <c r="G1" s="1267"/>
      <c r="H1" s="1269"/>
      <c r="I1" s="1269"/>
      <c r="J1" s="1267"/>
      <c r="K1" s="1267"/>
      <c r="L1" s="1269"/>
      <c r="M1" s="1269"/>
      <c r="N1" s="1267"/>
      <c r="O1" s="1267"/>
      <c r="P1" s="1269"/>
      <c r="Q1" s="1333" t="s">
        <v>902</v>
      </c>
      <c r="R1" s="1275"/>
    </row>
    <row r="2" spans="1:24" ht="18" x14ac:dyDescent="0.25">
      <c r="A2" s="1265" t="s">
        <v>1106</v>
      </c>
      <c r="B2" s="1481"/>
      <c r="C2" s="1481"/>
      <c r="D2" s="1269"/>
      <c r="E2" s="1269"/>
      <c r="F2" s="1267"/>
      <c r="G2" s="1267"/>
      <c r="H2" s="1269"/>
      <c r="I2" s="1269"/>
      <c r="J2" s="1267"/>
      <c r="K2" s="1267"/>
      <c r="L2" s="1269"/>
      <c r="M2" s="1269"/>
      <c r="N2" s="1267"/>
      <c r="O2" s="1267"/>
      <c r="P2" s="1269"/>
      <c r="Q2" s="1267"/>
      <c r="R2" s="1275"/>
    </row>
    <row r="3" spans="1:24" ht="18" x14ac:dyDescent="0.25">
      <c r="A3" s="1265" t="s">
        <v>276</v>
      </c>
      <c r="B3" s="1267"/>
      <c r="C3" s="1267"/>
      <c r="D3" s="1269"/>
      <c r="E3" s="1269"/>
      <c r="F3" s="1267"/>
      <c r="G3" s="1267"/>
      <c r="H3" s="1269"/>
      <c r="I3" s="1269"/>
      <c r="J3" s="1267"/>
      <c r="K3" s="1267"/>
      <c r="L3" s="1269"/>
      <c r="M3" s="1269"/>
      <c r="N3" s="1267"/>
      <c r="O3" s="1267"/>
      <c r="P3" s="1269"/>
      <c r="Q3" s="1267"/>
      <c r="R3" s="1275"/>
    </row>
    <row r="4" spans="1:24" ht="16.5" x14ac:dyDescent="0.3">
      <c r="A4" s="1294"/>
      <c r="B4" s="1294"/>
      <c r="C4" s="1294"/>
      <c r="D4" s="1269"/>
      <c r="E4" s="1269"/>
      <c r="F4" s="1294"/>
      <c r="G4" s="1294"/>
      <c r="H4" s="1269"/>
      <c r="I4" s="1269"/>
      <c r="J4" s="1295"/>
      <c r="K4" s="1295"/>
      <c r="L4" s="1269"/>
      <c r="M4" s="1269"/>
      <c r="N4" s="1295"/>
      <c r="O4" s="1295"/>
      <c r="P4" s="1269"/>
      <c r="Q4" s="1294"/>
      <c r="R4" s="1309"/>
      <c r="S4" s="1461"/>
      <c r="T4" s="1461"/>
      <c r="U4" s="1461"/>
      <c r="V4" s="1461"/>
      <c r="W4" s="1461"/>
      <c r="X4" s="1461"/>
    </row>
    <row r="5" spans="1:24" ht="24.95" customHeight="1" x14ac:dyDescent="0.3">
      <c r="A5" s="1537" t="s">
        <v>62</v>
      </c>
      <c r="B5" s="1537" t="s">
        <v>329</v>
      </c>
      <c r="C5" s="1537"/>
      <c r="D5" s="1537" t="s">
        <v>1042</v>
      </c>
      <c r="E5" s="1537"/>
      <c r="F5" s="1537" t="s">
        <v>304</v>
      </c>
      <c r="G5" s="1537"/>
      <c r="H5" s="1537" t="s">
        <v>1042</v>
      </c>
      <c r="I5" s="1537"/>
      <c r="J5" s="1537" t="s">
        <v>323</v>
      </c>
      <c r="K5" s="1537"/>
      <c r="L5" s="1537" t="s">
        <v>1042</v>
      </c>
      <c r="M5" s="1537"/>
      <c r="N5" s="1537" t="s">
        <v>331</v>
      </c>
      <c r="O5" s="1537"/>
      <c r="P5" s="1537" t="s">
        <v>1042</v>
      </c>
      <c r="Q5" s="1537"/>
      <c r="R5" s="1461"/>
      <c r="S5" s="1461"/>
      <c r="T5" s="1461"/>
      <c r="U5" s="1461"/>
      <c r="V5" s="1461"/>
      <c r="W5" s="1461"/>
      <c r="X5" s="1461"/>
    </row>
    <row r="6" spans="1:24" ht="24.95" customHeight="1" x14ac:dyDescent="0.3">
      <c r="A6" s="1539"/>
      <c r="B6" s="1539"/>
      <c r="C6" s="1539"/>
      <c r="D6" s="1539"/>
      <c r="E6" s="1539"/>
      <c r="F6" s="1539"/>
      <c r="G6" s="1539"/>
      <c r="H6" s="1539"/>
      <c r="I6" s="1539"/>
      <c r="J6" s="1539"/>
      <c r="K6" s="1539"/>
      <c r="L6" s="1539"/>
      <c r="M6" s="1539"/>
      <c r="N6" s="1539"/>
      <c r="O6" s="1539"/>
      <c r="P6" s="1539"/>
      <c r="Q6" s="1539"/>
      <c r="R6" s="1461"/>
      <c r="S6" s="1461"/>
      <c r="T6" s="1461"/>
      <c r="U6" s="1461"/>
      <c r="V6" s="1461"/>
      <c r="W6" s="1461"/>
      <c r="X6" s="1461"/>
    </row>
    <row r="7" spans="1:24" ht="16.5" x14ac:dyDescent="0.3">
      <c r="A7" s="1276">
        <v>2006</v>
      </c>
      <c r="B7" s="1342">
        <v>48537</v>
      </c>
      <c r="C7" s="1422"/>
      <c r="D7" s="1400" t="s">
        <v>293</v>
      </c>
      <c r="E7" s="1408"/>
      <c r="F7" s="1394">
        <v>18.21</v>
      </c>
      <c r="G7" s="1409"/>
      <c r="H7" s="1394" t="s">
        <v>293</v>
      </c>
      <c r="I7" s="1408"/>
      <c r="J7" s="1342">
        <v>883881</v>
      </c>
      <c r="K7" s="1410"/>
      <c r="L7" s="1342" t="s">
        <v>293</v>
      </c>
      <c r="M7" s="1408"/>
      <c r="N7" s="1342">
        <v>24558053</v>
      </c>
      <c r="O7" s="1422"/>
      <c r="P7" s="1342" t="s">
        <v>293</v>
      </c>
      <c r="Q7" s="1319"/>
      <c r="R7" s="1461"/>
      <c r="S7" s="1461"/>
      <c r="T7" s="1461"/>
      <c r="U7" s="1461"/>
      <c r="V7" s="1461"/>
      <c r="W7" s="1461"/>
      <c r="X7" s="1461"/>
    </row>
    <row r="8" spans="1:24" ht="16.5" x14ac:dyDescent="0.3">
      <c r="A8" s="1276">
        <v>2007</v>
      </c>
      <c r="B8" s="1342">
        <v>47337</v>
      </c>
      <c r="C8" s="1422"/>
      <c r="D8" s="1400">
        <f>B8-B7</f>
        <v>-1200</v>
      </c>
      <c r="E8" s="1411"/>
      <c r="F8" s="1394">
        <v>21.77</v>
      </c>
      <c r="G8" s="1409"/>
      <c r="H8" s="1394">
        <f>F8-F7</f>
        <v>3.5599999999999987</v>
      </c>
      <c r="I8" s="1413"/>
      <c r="J8" s="1342">
        <v>1030458</v>
      </c>
      <c r="K8" s="1410"/>
      <c r="L8" s="1342">
        <f>J8-J7</f>
        <v>146577</v>
      </c>
      <c r="M8" s="1413"/>
      <c r="N8" s="1342">
        <v>24072594</v>
      </c>
      <c r="O8" s="1422"/>
      <c r="P8" s="1342">
        <f>N8-N7</f>
        <v>-485459</v>
      </c>
      <c r="Q8" s="1319"/>
      <c r="R8" s="1461"/>
      <c r="S8" s="1461"/>
      <c r="T8" s="1461"/>
      <c r="U8" s="1461"/>
      <c r="V8" s="1461"/>
      <c r="W8" s="1461"/>
      <c r="X8" s="1461"/>
    </row>
    <row r="9" spans="1:24" ht="16.5" x14ac:dyDescent="0.3">
      <c r="A9" s="1276">
        <v>2008</v>
      </c>
      <c r="B9" s="1342">
        <v>47706</v>
      </c>
      <c r="C9" s="1422"/>
      <c r="D9" s="1400">
        <f t="shared" ref="D9:D14" si="0">B9-B8</f>
        <v>369</v>
      </c>
      <c r="E9" s="1411"/>
      <c r="F9" s="1394">
        <v>23.94</v>
      </c>
      <c r="G9" s="1409"/>
      <c r="H9" s="1394">
        <f t="shared" ref="H9:H14" si="1">F9-F8</f>
        <v>2.1700000000000017</v>
      </c>
      <c r="I9" s="1413"/>
      <c r="J9" s="1342">
        <v>1142214</v>
      </c>
      <c r="K9" s="1410"/>
      <c r="L9" s="1342">
        <f t="shared" ref="L9:L14" si="2">J9-J8</f>
        <v>111756</v>
      </c>
      <c r="M9" s="1413"/>
      <c r="N9" s="1342">
        <v>24609342</v>
      </c>
      <c r="O9" s="1422"/>
      <c r="P9" s="1342">
        <f t="shared" ref="P9:P14" si="3">N9-N8</f>
        <v>536748</v>
      </c>
      <c r="Q9" s="1319"/>
      <c r="R9" s="1461"/>
      <c r="S9" s="1461"/>
      <c r="T9" s="1461"/>
      <c r="U9" s="1461"/>
      <c r="V9" s="1461"/>
      <c r="W9" s="1461"/>
      <c r="X9" s="1461"/>
    </row>
    <row r="10" spans="1:24" ht="16.5" x14ac:dyDescent="0.3">
      <c r="A10" s="1276">
        <v>2009</v>
      </c>
      <c r="B10" s="1342">
        <v>49327</v>
      </c>
      <c r="C10" s="1422"/>
      <c r="D10" s="1400">
        <f t="shared" si="0"/>
        <v>1621</v>
      </c>
      <c r="E10" s="1411"/>
      <c r="F10" s="1394">
        <v>24.35</v>
      </c>
      <c r="G10" s="1409"/>
      <c r="H10" s="1394">
        <f t="shared" si="1"/>
        <v>0.41000000000000014</v>
      </c>
      <c r="I10" s="1413"/>
      <c r="J10" s="1342">
        <v>1200967</v>
      </c>
      <c r="K10" s="1410"/>
      <c r="L10" s="1342">
        <f t="shared" si="2"/>
        <v>58753</v>
      </c>
      <c r="M10" s="1413"/>
      <c r="N10" s="1342">
        <v>24685017</v>
      </c>
      <c r="O10" s="1422"/>
      <c r="P10" s="1342">
        <f t="shared" si="3"/>
        <v>75675</v>
      </c>
      <c r="Q10" s="1319"/>
      <c r="R10" s="1461"/>
      <c r="S10" s="1461"/>
      <c r="T10" s="1461"/>
      <c r="U10" s="1461"/>
      <c r="V10" s="1461"/>
      <c r="W10" s="1461"/>
      <c r="X10" s="1461"/>
    </row>
    <row r="11" spans="1:24" ht="16.5" x14ac:dyDescent="0.3">
      <c r="A11" s="1276">
        <v>2010</v>
      </c>
      <c r="B11" s="1342">
        <v>50853</v>
      </c>
      <c r="C11" s="1422"/>
      <c r="D11" s="1400">
        <f t="shared" si="0"/>
        <v>1526</v>
      </c>
      <c r="E11" s="1411"/>
      <c r="F11" s="1394">
        <v>24.4</v>
      </c>
      <c r="G11" s="1409"/>
      <c r="H11" s="1394">
        <f t="shared" si="1"/>
        <v>4.9999999999997158E-2</v>
      </c>
      <c r="I11" s="1413"/>
      <c r="J11" s="1342">
        <v>1240839</v>
      </c>
      <c r="K11" s="1410"/>
      <c r="L11" s="1342">
        <f t="shared" si="2"/>
        <v>39872</v>
      </c>
      <c r="M11" s="1413"/>
      <c r="N11" s="1342">
        <v>25568081</v>
      </c>
      <c r="O11" s="1422"/>
      <c r="P11" s="1342">
        <f t="shared" si="3"/>
        <v>883064</v>
      </c>
      <c r="Q11" s="1319"/>
      <c r="R11" s="1461"/>
      <c r="S11" s="1461"/>
      <c r="T11" s="1461"/>
      <c r="U11" s="1461"/>
      <c r="V11" s="1461"/>
      <c r="W11" s="1461"/>
      <c r="X11" s="1461"/>
    </row>
    <row r="12" spans="1:24" ht="16.5" x14ac:dyDescent="0.3">
      <c r="A12" s="1276">
        <v>2011</v>
      </c>
      <c r="B12" s="1342">
        <v>49832</v>
      </c>
      <c r="C12" s="1422"/>
      <c r="D12" s="1400">
        <f t="shared" si="0"/>
        <v>-1021</v>
      </c>
      <c r="E12" s="1411"/>
      <c r="F12" s="1394">
        <v>23.95</v>
      </c>
      <c r="G12" s="1409"/>
      <c r="H12" s="1394">
        <f t="shared" si="1"/>
        <v>-0.44999999999999929</v>
      </c>
      <c r="I12" s="1412"/>
      <c r="J12" s="1342">
        <v>1193339</v>
      </c>
      <c r="K12" s="1410"/>
      <c r="L12" s="1342">
        <f t="shared" si="2"/>
        <v>-47500</v>
      </c>
      <c r="M12" s="1412"/>
      <c r="N12" s="1342">
        <v>24957195</v>
      </c>
      <c r="O12" s="1422"/>
      <c r="P12" s="1342">
        <f t="shared" si="3"/>
        <v>-610886</v>
      </c>
      <c r="Q12" s="1319"/>
      <c r="R12" s="1461"/>
      <c r="S12" s="1461"/>
      <c r="T12" s="1461"/>
      <c r="U12" s="1461"/>
      <c r="V12" s="1461"/>
      <c r="W12" s="1461"/>
      <c r="X12" s="1461"/>
    </row>
    <row r="13" spans="1:24" ht="16.5" x14ac:dyDescent="0.3">
      <c r="A13" s="1276">
        <v>2012</v>
      </c>
      <c r="B13" s="1342">
        <v>50597</v>
      </c>
      <c r="C13" s="1422"/>
      <c r="D13" s="1400">
        <f t="shared" si="0"/>
        <v>765</v>
      </c>
      <c r="E13" s="1411"/>
      <c r="F13" s="1394">
        <v>26.26</v>
      </c>
      <c r="G13" s="1409"/>
      <c r="H13" s="1394">
        <f t="shared" si="1"/>
        <v>2.3100000000000023</v>
      </c>
      <c r="I13" s="1413"/>
      <c r="J13" s="1342">
        <v>1328514</v>
      </c>
      <c r="K13" s="1410"/>
      <c r="L13" s="1342">
        <f t="shared" si="2"/>
        <v>135175</v>
      </c>
      <c r="M13" s="1413"/>
      <c r="N13" s="1342">
        <v>24580224</v>
      </c>
      <c r="O13" s="1422"/>
      <c r="P13" s="1342">
        <f t="shared" si="3"/>
        <v>-376971</v>
      </c>
      <c r="Q13" s="1319"/>
      <c r="R13" s="1461"/>
      <c r="S13" s="1461"/>
      <c r="T13" s="1461"/>
      <c r="U13" s="1461"/>
      <c r="V13" s="1461"/>
      <c r="W13" s="1461"/>
      <c r="X13" s="1461"/>
    </row>
    <row r="14" spans="1:24" s="1275" customFormat="1" ht="16.5" x14ac:dyDescent="0.3">
      <c r="A14" s="1277">
        <v>2013</v>
      </c>
      <c r="B14" s="1353">
        <v>54898</v>
      </c>
      <c r="C14" s="1423"/>
      <c r="D14" s="1346">
        <f t="shared" si="0"/>
        <v>4301</v>
      </c>
      <c r="E14" s="1414"/>
      <c r="F14" s="1396">
        <v>32.39</v>
      </c>
      <c r="G14" s="1415"/>
      <c r="H14" s="1396">
        <f t="shared" si="1"/>
        <v>6.129999999999999</v>
      </c>
      <c r="I14" s="1416"/>
      <c r="J14" s="1346">
        <v>1778374</v>
      </c>
      <c r="K14" s="1417"/>
      <c r="L14" s="1346">
        <f t="shared" si="2"/>
        <v>449860</v>
      </c>
      <c r="M14" s="1416"/>
      <c r="N14" s="1346">
        <v>27134997</v>
      </c>
      <c r="O14" s="1423"/>
      <c r="P14" s="1346">
        <f t="shared" si="3"/>
        <v>2554773</v>
      </c>
      <c r="Q14" s="1406"/>
      <c r="R14" s="1309"/>
      <c r="S14" s="1309"/>
      <c r="T14" s="1309"/>
      <c r="U14" s="1309"/>
      <c r="V14" s="1309"/>
      <c r="W14" s="1309"/>
      <c r="X14" s="1309"/>
    </row>
    <row r="15" spans="1:24" ht="16.5" x14ac:dyDescent="0.3">
      <c r="A15" s="1281"/>
      <c r="B15" s="1282"/>
      <c r="C15" s="1282"/>
      <c r="D15" s="1282"/>
      <c r="E15" s="1282"/>
      <c r="F15" s="1319"/>
      <c r="G15" s="1319"/>
      <c r="H15" s="1282"/>
      <c r="I15" s="1282"/>
      <c r="J15" s="1282"/>
      <c r="K15" s="1282"/>
      <c r="L15" s="1282"/>
      <c r="M15" s="1282"/>
      <c r="N15" s="1282"/>
      <c r="O15" s="1282"/>
      <c r="P15" s="1282"/>
      <c r="Q15" s="1283"/>
      <c r="R15" s="1317"/>
      <c r="S15" s="1461"/>
      <c r="T15" s="1461"/>
      <c r="U15" s="1461"/>
      <c r="V15" s="1461"/>
      <c r="W15" s="1461"/>
      <c r="X15" s="1461"/>
    </row>
    <row r="16" spans="1:24" ht="16.5" x14ac:dyDescent="0.3">
      <c r="A16" s="1425" t="s">
        <v>294</v>
      </c>
      <c r="B16" s="1282"/>
      <c r="C16" s="1282"/>
      <c r="D16" s="1282"/>
      <c r="E16" s="1282"/>
      <c r="F16" s="1319"/>
      <c r="G16" s="1319"/>
      <c r="H16" s="1282"/>
      <c r="I16" s="1282"/>
      <c r="J16" s="1282"/>
      <c r="K16" s="1282"/>
      <c r="L16" s="1282"/>
      <c r="M16" s="1282"/>
      <c r="N16" s="1282"/>
      <c r="O16" s="1282"/>
      <c r="P16" s="1282"/>
      <c r="Q16" s="1283"/>
      <c r="R16" s="1317"/>
      <c r="S16" s="1461"/>
      <c r="T16" s="1461"/>
      <c r="U16" s="1461"/>
      <c r="V16" s="1461"/>
      <c r="W16" s="1461"/>
      <c r="X16" s="1461"/>
    </row>
    <row r="17" spans="1:24" ht="16.5" x14ac:dyDescent="0.3">
      <c r="A17" s="1425" t="s">
        <v>325</v>
      </c>
      <c r="B17" s="1282"/>
      <c r="C17" s="1282"/>
      <c r="D17" s="1282"/>
      <c r="E17" s="1282"/>
      <c r="F17" s="1319"/>
      <c r="G17" s="1319"/>
      <c r="H17" s="1282"/>
      <c r="I17" s="1282"/>
      <c r="J17" s="1282"/>
      <c r="K17" s="1282"/>
      <c r="L17" s="1282"/>
      <c r="M17" s="1282"/>
      <c r="N17" s="1282"/>
      <c r="O17" s="1282"/>
      <c r="P17" s="1282"/>
      <c r="Q17" s="1283"/>
      <c r="R17" s="1317"/>
      <c r="S17" s="1461"/>
      <c r="T17" s="1461"/>
      <c r="U17" s="1461"/>
      <c r="V17" s="1461"/>
      <c r="W17" s="1461"/>
      <c r="X17" s="1461"/>
    </row>
    <row r="18" spans="1:24" ht="36" customHeight="1" x14ac:dyDescent="0.25">
      <c r="A18" s="1544" t="s">
        <v>288</v>
      </c>
      <c r="B18" s="1544"/>
      <c r="C18" s="1544"/>
      <c r="D18" s="1544"/>
      <c r="E18" s="1544"/>
      <c r="F18" s="1544"/>
      <c r="G18" s="1544"/>
      <c r="H18" s="1544"/>
      <c r="I18" s="1544"/>
      <c r="J18" s="1544"/>
      <c r="K18" s="1544"/>
      <c r="L18" s="1544"/>
      <c r="M18" s="1544"/>
      <c r="N18" s="1544"/>
      <c r="O18" s="1544"/>
      <c r="P18" s="1544"/>
      <c r="Q18" s="1544"/>
      <c r="R18" s="1275"/>
    </row>
    <row r="19" spans="1:24" x14ac:dyDescent="0.25">
      <c r="A19" s="1275"/>
      <c r="B19" s="1275"/>
      <c r="C19" s="1275"/>
      <c r="D19" s="1291"/>
      <c r="E19" s="1291"/>
      <c r="F19" s="1290"/>
      <c r="G19" s="1290"/>
      <c r="H19" s="1291"/>
      <c r="I19" s="1291"/>
      <c r="J19" s="1275"/>
      <c r="K19" s="1275"/>
      <c r="L19" s="1291"/>
      <c r="M19" s="1291"/>
      <c r="N19" s="1275"/>
      <c r="O19" s="1275"/>
      <c r="P19" s="1291"/>
      <c r="Q19" s="1275"/>
      <c r="R19" s="1275"/>
    </row>
  </sheetData>
  <mergeCells count="10">
    <mergeCell ref="L5:M6"/>
    <mergeCell ref="N5:O6"/>
    <mergeCell ref="P5:Q6"/>
    <mergeCell ref="A18:Q18"/>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&amp;L265</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V19"/>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0.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22" ht="18" customHeight="1" x14ac:dyDescent="0.25">
      <c r="A1" s="1265" t="s">
        <v>1036</v>
      </c>
      <c r="B1" s="1482"/>
      <c r="C1" s="1482"/>
      <c r="D1" s="1483"/>
      <c r="E1" s="1483"/>
      <c r="F1" s="1484"/>
      <c r="G1" s="1484"/>
      <c r="H1" s="1483"/>
      <c r="I1" s="1483"/>
      <c r="J1" s="1484"/>
      <c r="K1" s="1484"/>
      <c r="L1" s="1483"/>
      <c r="M1" s="1333" t="s">
        <v>903</v>
      </c>
      <c r="N1" s="1275"/>
    </row>
    <row r="2" spans="1:22" ht="18" x14ac:dyDescent="0.25">
      <c r="A2" s="1265" t="s">
        <v>1107</v>
      </c>
      <c r="B2" s="1482"/>
      <c r="C2" s="1482"/>
      <c r="D2" s="1483"/>
      <c r="E2" s="1483"/>
      <c r="F2" s="1484"/>
      <c r="G2" s="1484"/>
      <c r="H2" s="1483"/>
      <c r="I2" s="1483"/>
      <c r="J2" s="1484"/>
      <c r="K2" s="1484"/>
      <c r="L2" s="1483"/>
      <c r="M2" s="1484"/>
      <c r="N2" s="1275"/>
    </row>
    <row r="3" spans="1:22" ht="18" x14ac:dyDescent="0.25">
      <c r="A3" s="1265" t="s">
        <v>276</v>
      </c>
      <c r="B3" s="1484"/>
      <c r="C3" s="1484"/>
      <c r="D3" s="1483"/>
      <c r="E3" s="1483"/>
      <c r="F3" s="1484"/>
      <c r="G3" s="1484"/>
      <c r="H3" s="1483"/>
      <c r="I3" s="1483"/>
      <c r="J3" s="1484"/>
      <c r="K3" s="1484"/>
      <c r="L3" s="1483"/>
      <c r="M3" s="1484"/>
      <c r="N3" s="1275"/>
    </row>
    <row r="4" spans="1:22" ht="16.5" x14ac:dyDescent="0.3">
      <c r="A4" s="1294"/>
      <c r="B4" s="1294"/>
      <c r="C4" s="1294"/>
      <c r="D4" s="1308"/>
      <c r="E4" s="1308"/>
      <c r="F4" s="1294"/>
      <c r="G4" s="1294"/>
      <c r="H4" s="1308"/>
      <c r="I4" s="1308"/>
      <c r="J4" s="1295"/>
      <c r="K4" s="1295"/>
      <c r="L4" s="1308"/>
      <c r="M4" s="1294"/>
      <c r="N4" s="1309"/>
      <c r="O4" s="1461"/>
      <c r="P4" s="1461"/>
      <c r="Q4" s="1461"/>
      <c r="R4" s="1461"/>
      <c r="S4" s="1461"/>
      <c r="T4" s="1461"/>
      <c r="U4" s="1461"/>
      <c r="V4" s="1461"/>
    </row>
    <row r="5" spans="1:22" ht="24.95" customHeight="1" x14ac:dyDescent="0.3">
      <c r="A5" s="1537" t="s">
        <v>62</v>
      </c>
      <c r="B5" s="1537" t="s">
        <v>329</v>
      </c>
      <c r="C5" s="1537"/>
      <c r="D5" s="1537" t="s">
        <v>1042</v>
      </c>
      <c r="E5" s="1537"/>
      <c r="F5" s="1537" t="s">
        <v>322</v>
      </c>
      <c r="G5" s="1537"/>
      <c r="H5" s="1537" t="s">
        <v>1042</v>
      </c>
      <c r="I5" s="1537"/>
      <c r="J5" s="1537" t="s">
        <v>324</v>
      </c>
      <c r="K5" s="1537"/>
      <c r="L5" s="1537" t="s">
        <v>1042</v>
      </c>
      <c r="M5" s="1537"/>
      <c r="N5" s="1461"/>
      <c r="O5" s="1461"/>
      <c r="P5" s="1461"/>
      <c r="Q5" s="1461"/>
      <c r="R5" s="1461"/>
      <c r="S5" s="1461"/>
      <c r="T5" s="1461"/>
      <c r="U5" s="1461"/>
      <c r="V5" s="1461"/>
    </row>
    <row r="6" spans="1:22" ht="24.95" customHeight="1" x14ac:dyDescent="0.3">
      <c r="A6" s="1539"/>
      <c r="B6" s="1539"/>
      <c r="C6" s="1539"/>
      <c r="D6" s="1539"/>
      <c r="E6" s="1539"/>
      <c r="F6" s="1539"/>
      <c r="G6" s="1539"/>
      <c r="H6" s="1539"/>
      <c r="I6" s="1539"/>
      <c r="J6" s="1539"/>
      <c r="K6" s="1539"/>
      <c r="L6" s="1539"/>
      <c r="M6" s="1539"/>
      <c r="N6" s="1461"/>
      <c r="O6" s="1461"/>
      <c r="P6" s="1461"/>
      <c r="Q6" s="1461"/>
      <c r="R6" s="1461"/>
      <c r="S6" s="1461"/>
      <c r="T6" s="1461"/>
      <c r="U6" s="1461"/>
      <c r="V6" s="1461"/>
    </row>
    <row r="7" spans="1:22" ht="16.5" x14ac:dyDescent="0.3">
      <c r="A7" s="1276">
        <v>2006</v>
      </c>
      <c r="B7" s="1342">
        <v>18551</v>
      </c>
      <c r="C7" s="1422"/>
      <c r="D7" s="1400" t="s">
        <v>293</v>
      </c>
      <c r="E7" s="1408"/>
      <c r="F7" s="1394">
        <v>4.6399999999999997</v>
      </c>
      <c r="G7" s="1409"/>
      <c r="H7" s="1394" t="s">
        <v>293</v>
      </c>
      <c r="I7" s="1408"/>
      <c r="J7" s="1342">
        <v>86059</v>
      </c>
      <c r="K7" s="1410"/>
      <c r="L7" s="1342" t="s">
        <v>293</v>
      </c>
      <c r="M7" s="1319"/>
      <c r="N7" s="1461"/>
      <c r="O7" s="1461"/>
      <c r="P7" s="1461"/>
      <c r="Q7" s="1461"/>
      <c r="R7" s="1461"/>
      <c r="S7" s="1461"/>
      <c r="T7" s="1461"/>
      <c r="U7" s="1461"/>
      <c r="V7" s="1461"/>
    </row>
    <row r="8" spans="1:22" ht="16.5" x14ac:dyDescent="0.3">
      <c r="A8" s="1276">
        <v>2007</v>
      </c>
      <c r="B8" s="1342">
        <v>21105</v>
      </c>
      <c r="C8" s="1422"/>
      <c r="D8" s="1400">
        <f>B8-B7</f>
        <v>2554</v>
      </c>
      <c r="E8" s="1411"/>
      <c r="F8" s="1394">
        <v>5.04</v>
      </c>
      <c r="G8" s="1409"/>
      <c r="H8" s="1394">
        <f>F8-F7</f>
        <v>0.40000000000000036</v>
      </c>
      <c r="I8" s="1413"/>
      <c r="J8" s="1342">
        <v>106357</v>
      </c>
      <c r="K8" s="1410"/>
      <c r="L8" s="1342">
        <f>J8-J7</f>
        <v>20298</v>
      </c>
      <c r="M8" s="1319"/>
      <c r="N8" s="1461"/>
      <c r="O8" s="1461"/>
      <c r="P8" s="1461"/>
      <c r="Q8" s="1461"/>
      <c r="R8" s="1461"/>
      <c r="S8" s="1461"/>
      <c r="T8" s="1461"/>
      <c r="U8" s="1461"/>
      <c r="V8" s="1461"/>
    </row>
    <row r="9" spans="1:22" ht="16.5" x14ac:dyDescent="0.3">
      <c r="A9" s="1276">
        <v>2008</v>
      </c>
      <c r="B9" s="1342">
        <v>18809</v>
      </c>
      <c r="C9" s="1422"/>
      <c r="D9" s="1400">
        <f t="shared" ref="D9:D14" si="0">B9-B8</f>
        <v>-2296</v>
      </c>
      <c r="E9" s="1411"/>
      <c r="F9" s="1394">
        <v>4.72</v>
      </c>
      <c r="G9" s="1409"/>
      <c r="H9" s="1394">
        <f t="shared" ref="H9:H14" si="1">F9-F8</f>
        <v>-0.32000000000000028</v>
      </c>
      <c r="I9" s="1412"/>
      <c r="J9" s="1342">
        <v>88841</v>
      </c>
      <c r="K9" s="1410"/>
      <c r="L9" s="1342">
        <f t="shared" ref="L9:L14" si="2">J9-J8</f>
        <v>-17516</v>
      </c>
      <c r="M9" s="1319"/>
      <c r="N9" s="1461"/>
      <c r="O9" s="1461"/>
      <c r="P9" s="1461"/>
      <c r="Q9" s="1461"/>
      <c r="R9" s="1461"/>
      <c r="S9" s="1461"/>
      <c r="T9" s="1461"/>
      <c r="U9" s="1461"/>
      <c r="V9" s="1461"/>
    </row>
    <row r="10" spans="1:22" ht="16.5" x14ac:dyDescent="0.3">
      <c r="A10" s="1276">
        <v>2009</v>
      </c>
      <c r="B10" s="1342">
        <v>20901</v>
      </c>
      <c r="C10" s="1422"/>
      <c r="D10" s="1400">
        <f t="shared" si="0"/>
        <v>2092</v>
      </c>
      <c r="E10" s="1411"/>
      <c r="F10" s="1394">
        <v>5</v>
      </c>
      <c r="G10" s="1409"/>
      <c r="H10" s="1394">
        <f t="shared" si="1"/>
        <v>0.28000000000000025</v>
      </c>
      <c r="I10" s="1413"/>
      <c r="J10" s="1342">
        <v>104390</v>
      </c>
      <c r="K10" s="1410"/>
      <c r="L10" s="1342">
        <f t="shared" si="2"/>
        <v>15549</v>
      </c>
      <c r="M10" s="1319"/>
      <c r="N10" s="1461"/>
      <c r="O10" s="1461"/>
      <c r="P10" s="1461"/>
      <c r="Q10" s="1461"/>
      <c r="R10" s="1461"/>
      <c r="S10" s="1461"/>
      <c r="T10" s="1461"/>
      <c r="U10" s="1461"/>
      <c r="V10" s="1461"/>
    </row>
    <row r="11" spans="1:22" ht="16.5" x14ac:dyDescent="0.3">
      <c r="A11" s="1276">
        <v>2010</v>
      </c>
      <c r="B11" s="1342">
        <v>21784</v>
      </c>
      <c r="C11" s="1422"/>
      <c r="D11" s="1400">
        <f t="shared" si="0"/>
        <v>883</v>
      </c>
      <c r="E11" s="1411"/>
      <c r="F11" s="1394">
        <v>4.8600000000000003</v>
      </c>
      <c r="G11" s="1409"/>
      <c r="H11" s="1394">
        <f t="shared" si="1"/>
        <v>-0.13999999999999968</v>
      </c>
      <c r="I11" s="1412"/>
      <c r="J11" s="1342">
        <v>105946</v>
      </c>
      <c r="K11" s="1410"/>
      <c r="L11" s="1342">
        <f t="shared" si="2"/>
        <v>1556</v>
      </c>
      <c r="M11" s="1319"/>
      <c r="N11" s="1461"/>
      <c r="O11" s="1461"/>
      <c r="P11" s="1461"/>
      <c r="Q11" s="1461"/>
      <c r="R11" s="1461"/>
      <c r="S11" s="1461"/>
      <c r="T11" s="1461"/>
      <c r="U11" s="1461"/>
      <c r="V11" s="1461"/>
    </row>
    <row r="12" spans="1:22" ht="16.5" x14ac:dyDescent="0.3">
      <c r="A12" s="1276">
        <v>2011</v>
      </c>
      <c r="B12" s="1342">
        <v>20890</v>
      </c>
      <c r="C12" s="1422"/>
      <c r="D12" s="1400">
        <f t="shared" si="0"/>
        <v>-894</v>
      </c>
      <c r="E12" s="1411"/>
      <c r="F12" s="1394">
        <v>4.8499999999999996</v>
      </c>
      <c r="G12" s="1409"/>
      <c r="H12" s="1394">
        <f t="shared" si="1"/>
        <v>-1.0000000000000675E-2</v>
      </c>
      <c r="I12" s="1412"/>
      <c r="J12" s="1342">
        <v>101237</v>
      </c>
      <c r="K12" s="1410"/>
      <c r="L12" s="1342">
        <f t="shared" si="2"/>
        <v>-4709</v>
      </c>
      <c r="M12" s="1319"/>
      <c r="N12" s="1461"/>
      <c r="O12" s="1461"/>
      <c r="P12" s="1461"/>
      <c r="Q12" s="1461"/>
      <c r="R12" s="1461"/>
      <c r="S12" s="1461"/>
      <c r="T12" s="1461"/>
      <c r="U12" s="1461"/>
      <c r="V12" s="1461"/>
    </row>
    <row r="13" spans="1:22" ht="16.5" x14ac:dyDescent="0.3">
      <c r="A13" s="1276">
        <v>2012</v>
      </c>
      <c r="B13" s="1342">
        <v>22421</v>
      </c>
      <c r="C13" s="1422"/>
      <c r="D13" s="1400">
        <f t="shared" si="0"/>
        <v>1531</v>
      </c>
      <c r="E13" s="1411"/>
      <c r="F13" s="1394">
        <v>5.07</v>
      </c>
      <c r="G13" s="1409"/>
      <c r="H13" s="1394">
        <f t="shared" si="1"/>
        <v>0.22000000000000064</v>
      </c>
      <c r="I13" s="1413"/>
      <c r="J13" s="1342">
        <v>113738</v>
      </c>
      <c r="K13" s="1410"/>
      <c r="L13" s="1342">
        <f t="shared" si="2"/>
        <v>12501</v>
      </c>
      <c r="M13" s="1319"/>
      <c r="N13" s="1461"/>
      <c r="O13" s="1461"/>
      <c r="P13" s="1461"/>
      <c r="Q13" s="1461"/>
      <c r="R13" s="1461"/>
      <c r="S13" s="1461"/>
      <c r="T13" s="1461"/>
      <c r="U13" s="1461"/>
      <c r="V13" s="1461"/>
    </row>
    <row r="14" spans="1:22" s="1275" customFormat="1" ht="16.5" x14ac:dyDescent="0.3">
      <c r="A14" s="1277">
        <v>2013</v>
      </c>
      <c r="B14" s="1353">
        <v>21900</v>
      </c>
      <c r="C14" s="1423"/>
      <c r="D14" s="1346">
        <f t="shared" si="0"/>
        <v>-521</v>
      </c>
      <c r="E14" s="1414"/>
      <c r="F14" s="1396">
        <v>7.65</v>
      </c>
      <c r="G14" s="1415"/>
      <c r="H14" s="1396">
        <f t="shared" si="1"/>
        <v>2.58</v>
      </c>
      <c r="I14" s="1416"/>
      <c r="J14" s="1346">
        <v>167574</v>
      </c>
      <c r="K14" s="1417"/>
      <c r="L14" s="1346">
        <f t="shared" si="2"/>
        <v>53836</v>
      </c>
      <c r="M14" s="1406"/>
      <c r="N14" s="1309"/>
      <c r="O14" s="1309"/>
      <c r="P14" s="1309"/>
      <c r="Q14" s="1309"/>
      <c r="R14" s="1309"/>
      <c r="S14" s="1309"/>
      <c r="T14" s="1309"/>
      <c r="U14" s="1309"/>
      <c r="V14" s="1309"/>
    </row>
    <row r="15" spans="1:22" ht="16.5" x14ac:dyDescent="0.3">
      <c r="A15" s="1281"/>
      <c r="B15" s="1282"/>
      <c r="C15" s="1282"/>
      <c r="D15" s="1282"/>
      <c r="E15" s="1282"/>
      <c r="F15" s="1319"/>
      <c r="G15" s="1319"/>
      <c r="H15" s="1282"/>
      <c r="I15" s="1282"/>
      <c r="J15" s="1282"/>
      <c r="K15" s="1282"/>
      <c r="L15" s="1282"/>
      <c r="M15" s="1283"/>
      <c r="N15" s="1317"/>
      <c r="O15" s="1461"/>
      <c r="P15" s="1461"/>
      <c r="Q15" s="1461"/>
      <c r="R15" s="1461"/>
      <c r="S15" s="1461"/>
      <c r="T15" s="1461"/>
      <c r="U15" s="1461"/>
      <c r="V15" s="1461"/>
    </row>
    <row r="16" spans="1:22" ht="16.5" x14ac:dyDescent="0.3">
      <c r="A16" s="1281" t="s">
        <v>294</v>
      </c>
      <c r="B16" s="1282"/>
      <c r="C16" s="1282"/>
      <c r="D16" s="1282"/>
      <c r="E16" s="1282"/>
      <c r="F16" s="1319"/>
      <c r="G16" s="1319"/>
      <c r="H16" s="1282"/>
      <c r="I16" s="1282"/>
      <c r="J16" s="1282"/>
      <c r="K16" s="1282"/>
      <c r="L16" s="1282"/>
      <c r="M16" s="1283"/>
      <c r="N16" s="1317"/>
      <c r="O16" s="1461"/>
      <c r="P16" s="1461"/>
      <c r="Q16" s="1461"/>
      <c r="R16" s="1461"/>
      <c r="S16" s="1461"/>
      <c r="T16" s="1461"/>
      <c r="U16" s="1461"/>
      <c r="V16" s="1461"/>
    </row>
    <row r="17" spans="1:22" ht="16.5" x14ac:dyDescent="0.3">
      <c r="A17" s="1425" t="s">
        <v>328</v>
      </c>
      <c r="B17" s="1282"/>
      <c r="C17" s="1282"/>
      <c r="D17" s="1282"/>
      <c r="E17" s="1282"/>
      <c r="F17" s="1319"/>
      <c r="G17" s="1319"/>
      <c r="H17" s="1282"/>
      <c r="I17" s="1282"/>
      <c r="J17" s="1282"/>
      <c r="K17" s="1282"/>
      <c r="L17" s="1282"/>
      <c r="M17" s="1283"/>
      <c r="N17" s="1317"/>
      <c r="O17" s="1461"/>
      <c r="P17" s="1461"/>
      <c r="Q17" s="1461"/>
      <c r="R17" s="1461"/>
      <c r="S17" s="1461"/>
      <c r="T17" s="1461"/>
      <c r="U17" s="1461"/>
      <c r="V17" s="1461"/>
    </row>
    <row r="18" spans="1:22" ht="34.5" customHeight="1" x14ac:dyDescent="0.25">
      <c r="A18" s="1547" t="s">
        <v>288</v>
      </c>
      <c r="B18" s="1547"/>
      <c r="C18" s="1547"/>
      <c r="D18" s="1547"/>
      <c r="E18" s="1547"/>
      <c r="F18" s="1547"/>
      <c r="G18" s="1547"/>
      <c r="H18" s="1547"/>
      <c r="I18" s="1547"/>
      <c r="J18" s="1547"/>
      <c r="K18" s="1547"/>
      <c r="L18" s="1547"/>
      <c r="M18" s="1547"/>
      <c r="N18" s="1275"/>
    </row>
    <row r="19" spans="1:22" x14ac:dyDescent="0.25">
      <c r="A19" s="1275"/>
      <c r="B19" s="1275"/>
      <c r="C19" s="1275"/>
      <c r="D19" s="1291"/>
      <c r="E19" s="1291"/>
      <c r="F19" s="1290"/>
      <c r="G19" s="1290"/>
      <c r="H19" s="1291"/>
      <c r="I19" s="1291"/>
      <c r="J19" s="1275"/>
      <c r="K19" s="1275"/>
      <c r="L19" s="1291"/>
      <c r="M19" s="1275"/>
      <c r="N19" s="1275"/>
    </row>
  </sheetData>
  <mergeCells count="8">
    <mergeCell ref="L5:M6"/>
    <mergeCell ref="A18:M18"/>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&amp;R266</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S11"/>
  <sheetViews>
    <sheetView showGridLines="0" view="pageBreakPreview" zoomScaleNormal="70" zoomScaleSheetLayoutView="100" workbookViewId="0">
      <selection activeCell="I8" sqref="I8"/>
    </sheetView>
  </sheetViews>
  <sheetFormatPr baseColWidth="10" defaultColWidth="10.25" defaultRowHeight="15" x14ac:dyDescent="0.25"/>
  <cols>
    <col min="1" max="2" width="15.625" style="1263" customWidth="1"/>
    <col min="3" max="3" width="3.625" style="1263" customWidth="1"/>
    <col min="4" max="4" width="15.625" style="1263" customWidth="1"/>
    <col min="5" max="5" width="3.625" style="1263" customWidth="1"/>
    <col min="6" max="6" width="15.625" style="1263" customWidth="1"/>
    <col min="7" max="7" width="3.625" style="1263" customWidth="1"/>
    <col min="8" max="8" width="11.5" style="1263" customWidth="1"/>
    <col min="9" max="9" width="10.5" style="1263" customWidth="1"/>
    <col min="10" max="16384" width="10.25" style="1263"/>
  </cols>
  <sheetData>
    <row r="1" spans="1:19" ht="15.75" customHeight="1" x14ac:dyDescent="0.25">
      <c r="A1" s="1265" t="s">
        <v>1036</v>
      </c>
      <c r="B1" s="1418"/>
      <c r="C1" s="1418"/>
      <c r="D1" s="1420"/>
      <c r="E1" s="1420"/>
      <c r="F1" s="1420"/>
      <c r="G1" s="1333" t="s">
        <v>904</v>
      </c>
      <c r="H1" s="1275"/>
    </row>
    <row r="2" spans="1:19" ht="18" x14ac:dyDescent="0.25">
      <c r="A2" s="1265" t="s">
        <v>1108</v>
      </c>
      <c r="B2" s="1418"/>
      <c r="C2" s="1418"/>
      <c r="D2" s="1420"/>
      <c r="E2" s="1420"/>
      <c r="F2" s="1420"/>
      <c r="G2" s="1420"/>
      <c r="H2" s="1275"/>
    </row>
    <row r="3" spans="1:19" ht="18" x14ac:dyDescent="0.25">
      <c r="A3" s="1265" t="s">
        <v>276</v>
      </c>
      <c r="B3" s="1420"/>
      <c r="C3" s="1420"/>
      <c r="D3" s="1420"/>
      <c r="E3" s="1420"/>
      <c r="F3" s="1420"/>
      <c r="G3" s="1420"/>
      <c r="H3" s="1275"/>
    </row>
    <row r="4" spans="1:19" ht="16.5" x14ac:dyDescent="0.3">
      <c r="A4" s="1294"/>
      <c r="B4" s="1294"/>
      <c r="C4" s="1294"/>
      <c r="D4" s="1294"/>
      <c r="E4" s="1294"/>
      <c r="F4" s="1295"/>
      <c r="G4" s="1294"/>
      <c r="H4" s="1309"/>
      <c r="I4" s="1461"/>
      <c r="J4" s="1461"/>
      <c r="K4" s="1461"/>
      <c r="L4" s="1461"/>
      <c r="M4" s="1461"/>
      <c r="N4" s="1461"/>
      <c r="O4" s="1461"/>
      <c r="P4" s="1461"/>
      <c r="Q4" s="1461"/>
      <c r="R4" s="1461"/>
      <c r="S4" s="1461"/>
    </row>
    <row r="5" spans="1:19" ht="24.95" customHeight="1" x14ac:dyDescent="0.3">
      <c r="A5" s="1537" t="s">
        <v>62</v>
      </c>
      <c r="B5" s="1537" t="s">
        <v>329</v>
      </c>
      <c r="C5" s="1537"/>
      <c r="D5" s="1537" t="s">
        <v>322</v>
      </c>
      <c r="E5" s="1537"/>
      <c r="F5" s="1537" t="s">
        <v>324</v>
      </c>
      <c r="G5" s="1537"/>
      <c r="H5" s="1461"/>
      <c r="I5" s="1461"/>
      <c r="J5" s="1461"/>
      <c r="K5" s="1461"/>
      <c r="L5" s="1461"/>
      <c r="M5" s="1461"/>
      <c r="N5" s="1461"/>
      <c r="O5" s="1461"/>
      <c r="P5" s="1461"/>
      <c r="Q5" s="1461"/>
      <c r="R5" s="1461"/>
      <c r="S5" s="1461"/>
    </row>
    <row r="6" spans="1:19" ht="24.95" customHeight="1" x14ac:dyDescent="0.3">
      <c r="A6" s="1539"/>
      <c r="B6" s="1539"/>
      <c r="C6" s="1539"/>
      <c r="D6" s="1539"/>
      <c r="E6" s="1539"/>
      <c r="F6" s="1539"/>
      <c r="G6" s="1539"/>
      <c r="H6" s="1461"/>
      <c r="I6" s="1461"/>
      <c r="J6" s="1461"/>
      <c r="K6" s="1461"/>
      <c r="L6" s="1461"/>
      <c r="M6" s="1461"/>
      <c r="N6" s="1461"/>
      <c r="O6" s="1461"/>
      <c r="P6" s="1461"/>
      <c r="Q6" s="1461"/>
      <c r="R6" s="1461"/>
      <c r="S6" s="1461"/>
    </row>
    <row r="7" spans="1:19" ht="16.5" x14ac:dyDescent="0.3">
      <c r="A7" s="1276">
        <v>2012</v>
      </c>
      <c r="B7" s="1342">
        <v>544</v>
      </c>
      <c r="C7" s="1342"/>
      <c r="D7" s="1394">
        <v>21.77</v>
      </c>
      <c r="E7" s="1394"/>
      <c r="F7" s="1342">
        <v>11847</v>
      </c>
      <c r="G7" s="1461"/>
      <c r="H7" s="1461"/>
      <c r="I7" s="1461"/>
      <c r="J7" s="1461"/>
      <c r="K7" s="1461"/>
      <c r="L7" s="1461"/>
      <c r="M7" s="1461"/>
      <c r="N7" s="1461"/>
      <c r="O7" s="1461"/>
      <c r="P7" s="1461"/>
      <c r="Q7" s="1461"/>
      <c r="R7" s="1461"/>
      <c r="S7" s="1461"/>
    </row>
    <row r="8" spans="1:19" s="1275" customFormat="1" ht="16.5" x14ac:dyDescent="0.3">
      <c r="A8" s="1277">
        <v>2013</v>
      </c>
      <c r="B8" s="1353">
        <v>552</v>
      </c>
      <c r="C8" s="1346"/>
      <c r="D8" s="1396">
        <v>23.07</v>
      </c>
      <c r="E8" s="1396"/>
      <c r="F8" s="1346">
        <v>12734</v>
      </c>
      <c r="G8" s="1479"/>
      <c r="H8" s="1309"/>
      <c r="I8" s="1309"/>
      <c r="J8" s="1309"/>
      <c r="K8" s="1309"/>
      <c r="L8" s="1309"/>
      <c r="M8" s="1309"/>
      <c r="N8" s="1309"/>
      <c r="O8" s="1309"/>
      <c r="P8" s="1309"/>
      <c r="Q8" s="1309"/>
      <c r="R8" s="1309"/>
      <c r="S8" s="1309"/>
    </row>
    <row r="9" spans="1:19" ht="16.5" x14ac:dyDescent="0.3">
      <c r="A9" s="1314"/>
      <c r="B9" s="1315"/>
      <c r="C9" s="1315"/>
      <c r="D9" s="1461"/>
      <c r="E9" s="1461"/>
      <c r="F9" s="1315"/>
      <c r="G9" s="1316"/>
      <c r="H9" s="1317"/>
      <c r="I9" s="1461"/>
      <c r="J9" s="1461"/>
      <c r="K9" s="1461"/>
      <c r="L9" s="1461"/>
      <c r="M9" s="1461"/>
      <c r="N9" s="1461"/>
      <c r="O9" s="1461"/>
      <c r="P9" s="1461"/>
      <c r="Q9" s="1461"/>
      <c r="R9" s="1461"/>
      <c r="S9" s="1461"/>
    </row>
    <row r="10" spans="1:19" ht="52.5" customHeight="1" x14ac:dyDescent="0.25">
      <c r="A10" s="1544" t="s">
        <v>288</v>
      </c>
      <c r="B10" s="1544"/>
      <c r="C10" s="1544"/>
      <c r="D10" s="1544"/>
      <c r="E10" s="1544"/>
      <c r="F10" s="1544"/>
      <c r="G10" s="1544"/>
      <c r="H10" s="1275"/>
    </row>
    <row r="11" spans="1:19" x14ac:dyDescent="0.25">
      <c r="A11" s="1275"/>
      <c r="B11" s="1275"/>
      <c r="C11" s="1275"/>
      <c r="D11" s="1290"/>
      <c r="E11" s="1290"/>
      <c r="F11" s="1275"/>
      <c r="G11" s="1275"/>
      <c r="H11" s="1275"/>
    </row>
  </sheetData>
  <mergeCells count="5">
    <mergeCell ref="A5:A6"/>
    <mergeCell ref="B5:C6"/>
    <mergeCell ref="D5:E6"/>
    <mergeCell ref="F5:G6"/>
    <mergeCell ref="A10:G10"/>
  </mergeCells>
  <printOptions horizontalCentered="1" verticalCentered="1"/>
  <pageMargins left="0.98425196850393704" right="0.39370078740157483" top="0.39370078740157483" bottom="0.39370078740157483" header="0" footer="0.19685039370078741"/>
  <pageSetup orientation="landscape" r:id="rId1"/>
  <headerFooter>
    <oddFooter>&amp;L267</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V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5.625" style="1263" customWidth="1"/>
    <col min="7" max="7" width="3.625" style="1263" customWidth="1"/>
    <col min="8" max="8" width="10.125" style="1301" bestFit="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22" ht="21" customHeight="1" x14ac:dyDescent="0.25">
      <c r="A1" s="1265" t="s">
        <v>1036</v>
      </c>
      <c r="B1" s="1418"/>
      <c r="C1" s="1418"/>
      <c r="D1" s="1419"/>
      <c r="E1" s="1419"/>
      <c r="F1" s="1420"/>
      <c r="G1" s="1420"/>
      <c r="H1" s="1419"/>
      <c r="I1" s="1419"/>
      <c r="J1" s="1420"/>
      <c r="K1" s="1420"/>
      <c r="L1" s="1419"/>
      <c r="M1" s="1260" t="s">
        <v>905</v>
      </c>
      <c r="N1" s="1275"/>
    </row>
    <row r="2" spans="1:22" ht="18" x14ac:dyDescent="0.25">
      <c r="A2" s="1265" t="s">
        <v>1109</v>
      </c>
      <c r="B2" s="1418"/>
      <c r="C2" s="1418"/>
      <c r="D2" s="1419"/>
      <c r="E2" s="1419"/>
      <c r="F2" s="1420"/>
      <c r="G2" s="1420"/>
      <c r="H2" s="1419"/>
      <c r="I2" s="1419"/>
      <c r="J2" s="1420"/>
      <c r="K2" s="1420"/>
      <c r="L2" s="1419"/>
      <c r="M2" s="1420"/>
      <c r="N2" s="1275"/>
    </row>
    <row r="3" spans="1:22" ht="18" x14ac:dyDescent="0.25">
      <c r="A3" s="1265" t="s">
        <v>276</v>
      </c>
      <c r="B3" s="1420"/>
      <c r="C3" s="1420"/>
      <c r="D3" s="1421"/>
      <c r="E3" s="1421"/>
      <c r="F3" s="1420"/>
      <c r="G3" s="1420"/>
      <c r="H3" s="1421"/>
      <c r="I3" s="1421"/>
      <c r="J3" s="1420"/>
      <c r="K3" s="1420"/>
      <c r="L3" s="1421"/>
      <c r="M3" s="1420"/>
      <c r="N3" s="1275"/>
    </row>
    <row r="4" spans="1:22" ht="16.5" x14ac:dyDescent="0.3">
      <c r="A4" s="1294"/>
      <c r="B4" s="1294"/>
      <c r="C4" s="1294"/>
      <c r="D4" s="1308"/>
      <c r="E4" s="1308"/>
      <c r="F4" s="1294"/>
      <c r="G4" s="1294"/>
      <c r="H4" s="1308"/>
      <c r="I4" s="1308"/>
      <c r="J4" s="1295"/>
      <c r="K4" s="1295"/>
      <c r="L4" s="1308"/>
      <c r="M4" s="1294"/>
      <c r="N4" s="1309"/>
      <c r="O4" s="1461"/>
      <c r="P4" s="1461"/>
      <c r="Q4" s="1461"/>
      <c r="R4" s="1461"/>
      <c r="S4" s="1461"/>
      <c r="T4" s="1461"/>
      <c r="U4" s="1461"/>
      <c r="V4" s="1461"/>
    </row>
    <row r="5" spans="1:22" ht="24.95" customHeight="1" x14ac:dyDescent="0.3">
      <c r="A5" s="1537" t="s">
        <v>62</v>
      </c>
      <c r="B5" s="1537" t="s">
        <v>329</v>
      </c>
      <c r="C5" s="1233"/>
      <c r="D5" s="1537" t="s">
        <v>1042</v>
      </c>
      <c r="E5" s="1233"/>
      <c r="F5" s="1537" t="s">
        <v>330</v>
      </c>
      <c r="G5" s="1233"/>
      <c r="H5" s="1537" t="s">
        <v>1042</v>
      </c>
      <c r="I5" s="1233"/>
      <c r="J5" s="1537" t="s">
        <v>324</v>
      </c>
      <c r="K5" s="1233"/>
      <c r="L5" s="1537" t="s">
        <v>1042</v>
      </c>
      <c r="M5" s="1537"/>
      <c r="N5" s="1461"/>
      <c r="O5" s="1461"/>
      <c r="P5" s="1461"/>
      <c r="Q5" s="1461"/>
      <c r="R5" s="1461"/>
      <c r="S5" s="1461"/>
      <c r="T5" s="1461"/>
      <c r="U5" s="1461"/>
      <c r="V5" s="1461"/>
    </row>
    <row r="6" spans="1:22" ht="24.95" customHeight="1" x14ac:dyDescent="0.3">
      <c r="A6" s="1539"/>
      <c r="B6" s="1539"/>
      <c r="C6" s="1424"/>
      <c r="D6" s="1539"/>
      <c r="E6" s="1424"/>
      <c r="F6" s="1539"/>
      <c r="G6" s="1424"/>
      <c r="H6" s="1539"/>
      <c r="I6" s="1424"/>
      <c r="J6" s="1539"/>
      <c r="K6" s="1424"/>
      <c r="L6" s="1539"/>
      <c r="M6" s="1539"/>
      <c r="N6" s="1461"/>
      <c r="O6" s="1461"/>
      <c r="P6" s="1461"/>
      <c r="Q6" s="1461"/>
      <c r="R6" s="1461"/>
      <c r="S6" s="1461"/>
      <c r="T6" s="1461"/>
      <c r="U6" s="1461"/>
      <c r="V6" s="1461"/>
    </row>
    <row r="7" spans="1:22" ht="16.5" x14ac:dyDescent="0.3">
      <c r="A7" s="1276">
        <v>2006</v>
      </c>
      <c r="B7" s="1342">
        <v>781.25199999999995</v>
      </c>
      <c r="C7" s="1348"/>
      <c r="D7" s="1400" t="s">
        <v>293</v>
      </c>
      <c r="E7" s="1408"/>
      <c r="F7" s="1394">
        <v>28.79</v>
      </c>
      <c r="G7" s="1485"/>
      <c r="H7" s="1394" t="s">
        <v>293</v>
      </c>
      <c r="I7" s="1408"/>
      <c r="J7" s="1342">
        <v>22488</v>
      </c>
      <c r="K7" s="1485"/>
      <c r="L7" s="1400" t="s">
        <v>293</v>
      </c>
      <c r="M7" s="1319"/>
      <c r="N7" s="1461"/>
      <c r="O7" s="1461"/>
      <c r="P7" s="1461"/>
      <c r="Q7" s="1461"/>
      <c r="R7" s="1461"/>
      <c r="S7" s="1461"/>
      <c r="T7" s="1461"/>
      <c r="U7" s="1461"/>
      <c r="V7" s="1461"/>
    </row>
    <row r="8" spans="1:22" ht="16.5" x14ac:dyDescent="0.3">
      <c r="A8" s="1276">
        <v>2007</v>
      </c>
      <c r="B8" s="1342">
        <v>795.32899999999995</v>
      </c>
      <c r="C8" s="1348"/>
      <c r="D8" s="1400">
        <f>B8-B7</f>
        <v>14.076999999999998</v>
      </c>
      <c r="E8" s="1411"/>
      <c r="F8" s="1394">
        <v>30.58</v>
      </c>
      <c r="G8" s="1485"/>
      <c r="H8" s="1394">
        <f>F8-F7</f>
        <v>1.7899999999999991</v>
      </c>
      <c r="I8" s="1413"/>
      <c r="J8" s="1342">
        <v>24323</v>
      </c>
      <c r="K8" s="1485"/>
      <c r="L8" s="1400">
        <f>J8-J7</f>
        <v>1835</v>
      </c>
      <c r="M8" s="1319"/>
      <c r="N8" s="1461"/>
      <c r="O8" s="1461"/>
      <c r="P8" s="1461"/>
      <c r="Q8" s="1461"/>
      <c r="R8" s="1461"/>
      <c r="S8" s="1461"/>
      <c r="T8" s="1461"/>
      <c r="U8" s="1461"/>
      <c r="V8" s="1461"/>
    </row>
    <row r="9" spans="1:22" ht="16.5" x14ac:dyDescent="0.3">
      <c r="A9" s="1276">
        <v>2008</v>
      </c>
      <c r="B9" s="1342">
        <v>993.64499999999998</v>
      </c>
      <c r="C9" s="1348"/>
      <c r="D9" s="1400">
        <f t="shared" ref="D9:D14" si="0">B9-B8</f>
        <v>198.31600000000003</v>
      </c>
      <c r="E9" s="1411"/>
      <c r="F9" s="1394">
        <v>32.81</v>
      </c>
      <c r="G9" s="1485"/>
      <c r="H9" s="1394">
        <f t="shared" ref="H9:H14" si="1">F9-F8</f>
        <v>2.230000000000004</v>
      </c>
      <c r="I9" s="1413"/>
      <c r="J9" s="1342">
        <v>32602</v>
      </c>
      <c r="K9" s="1485"/>
      <c r="L9" s="1400">
        <f t="shared" ref="L9:L14" si="2">J9-J8</f>
        <v>8279</v>
      </c>
      <c r="M9" s="1319"/>
      <c r="N9" s="1461"/>
      <c r="O9" s="1461"/>
      <c r="P9" s="1461"/>
      <c r="Q9" s="1461"/>
      <c r="R9" s="1461"/>
      <c r="S9" s="1461"/>
      <c r="T9" s="1461"/>
      <c r="U9" s="1461"/>
      <c r="V9" s="1461"/>
    </row>
    <row r="10" spans="1:22" ht="16.5" x14ac:dyDescent="0.3">
      <c r="A10" s="1276">
        <v>2009</v>
      </c>
      <c r="B10" s="1342">
        <v>1009.629</v>
      </c>
      <c r="C10" s="1486"/>
      <c r="D10" s="1400">
        <f t="shared" si="0"/>
        <v>15.984000000000037</v>
      </c>
      <c r="E10" s="1411"/>
      <c r="F10" s="1394">
        <v>41.4</v>
      </c>
      <c r="G10" s="1485"/>
      <c r="H10" s="1394">
        <f t="shared" si="1"/>
        <v>8.5899999999999963</v>
      </c>
      <c r="I10" s="1413"/>
      <c r="J10" s="1342">
        <v>41797</v>
      </c>
      <c r="K10" s="1485"/>
      <c r="L10" s="1400">
        <f t="shared" si="2"/>
        <v>9195</v>
      </c>
      <c r="M10" s="1319"/>
      <c r="N10" s="1461"/>
      <c r="O10" s="1461"/>
      <c r="P10" s="1461"/>
      <c r="Q10" s="1461"/>
      <c r="R10" s="1461"/>
      <c r="S10" s="1461"/>
      <c r="T10" s="1461"/>
      <c r="U10" s="1461"/>
      <c r="V10" s="1461"/>
    </row>
    <row r="11" spans="1:22" ht="16.5" x14ac:dyDescent="0.3">
      <c r="A11" s="1276">
        <v>2010</v>
      </c>
      <c r="B11" s="1342">
        <v>1062.616</v>
      </c>
      <c r="C11" s="1486"/>
      <c r="D11" s="1400">
        <f t="shared" si="0"/>
        <v>52.986999999999966</v>
      </c>
      <c r="E11" s="1411"/>
      <c r="F11" s="1394">
        <v>45.71</v>
      </c>
      <c r="G11" s="1485"/>
      <c r="H11" s="1394">
        <f t="shared" si="1"/>
        <v>4.3100000000000023</v>
      </c>
      <c r="I11" s="1413"/>
      <c r="J11" s="1342">
        <v>48575</v>
      </c>
      <c r="K11" s="1485"/>
      <c r="L11" s="1400">
        <f t="shared" si="2"/>
        <v>6778</v>
      </c>
      <c r="M11" s="1319"/>
      <c r="N11" s="1461"/>
      <c r="O11" s="1461"/>
      <c r="P11" s="1461"/>
      <c r="Q11" s="1461"/>
      <c r="R11" s="1461"/>
      <c r="S11" s="1461"/>
      <c r="T11" s="1461"/>
      <c r="U11" s="1461"/>
      <c r="V11" s="1461"/>
    </row>
    <row r="12" spans="1:22" ht="16.5" x14ac:dyDescent="0.3">
      <c r="A12" s="1276">
        <v>2011</v>
      </c>
      <c r="B12" s="1342">
        <v>790.65599999999995</v>
      </c>
      <c r="C12" s="1348"/>
      <c r="D12" s="1400">
        <f t="shared" si="0"/>
        <v>-271.96000000000004</v>
      </c>
      <c r="E12" s="1411"/>
      <c r="F12" s="1394">
        <v>46.99</v>
      </c>
      <c r="G12" s="1485"/>
      <c r="H12" s="1394">
        <f t="shared" si="1"/>
        <v>1.2800000000000011</v>
      </c>
      <c r="I12" s="1413"/>
      <c r="J12" s="1342">
        <v>37156</v>
      </c>
      <c r="K12" s="1485"/>
      <c r="L12" s="1400">
        <f t="shared" si="2"/>
        <v>-11419</v>
      </c>
      <c r="M12" s="1319"/>
      <c r="N12" s="1461"/>
      <c r="O12" s="1461"/>
      <c r="P12" s="1461"/>
      <c r="Q12" s="1461"/>
      <c r="R12" s="1461"/>
      <c r="S12" s="1461"/>
      <c r="T12" s="1461"/>
      <c r="U12" s="1461"/>
      <c r="V12" s="1461"/>
    </row>
    <row r="13" spans="1:22" ht="16.5" x14ac:dyDescent="0.3">
      <c r="A13" s="1276">
        <v>2012</v>
      </c>
      <c r="B13" s="1342">
        <v>1042.325</v>
      </c>
      <c r="C13" s="1487"/>
      <c r="D13" s="1400">
        <f t="shared" si="0"/>
        <v>251.6690000000001</v>
      </c>
      <c r="E13" s="1411"/>
      <c r="F13" s="1394">
        <v>49.82</v>
      </c>
      <c r="G13" s="1409"/>
      <c r="H13" s="1394">
        <f t="shared" si="1"/>
        <v>2.8299999999999983</v>
      </c>
      <c r="I13" s="1413"/>
      <c r="J13" s="1342">
        <v>51926</v>
      </c>
      <c r="K13" s="1409"/>
      <c r="L13" s="1400">
        <f t="shared" si="2"/>
        <v>14770</v>
      </c>
      <c r="M13" s="1319"/>
      <c r="N13" s="1461"/>
      <c r="O13" s="1461"/>
      <c r="P13" s="1461"/>
      <c r="Q13" s="1461"/>
      <c r="R13" s="1461"/>
      <c r="S13" s="1461"/>
      <c r="T13" s="1461"/>
      <c r="U13" s="1461"/>
      <c r="V13" s="1461"/>
    </row>
    <row r="14" spans="1:22" s="1275" customFormat="1" ht="16.5" x14ac:dyDescent="0.3">
      <c r="A14" s="1277">
        <v>2013</v>
      </c>
      <c r="B14" s="1353">
        <v>1376.115</v>
      </c>
      <c r="C14" s="1488"/>
      <c r="D14" s="1346">
        <f t="shared" si="0"/>
        <v>333.78999999999996</v>
      </c>
      <c r="E14" s="1414"/>
      <c r="F14" s="1396">
        <v>51.57</v>
      </c>
      <c r="G14" s="1415"/>
      <c r="H14" s="1396">
        <f t="shared" si="1"/>
        <v>1.75</v>
      </c>
      <c r="I14" s="1416"/>
      <c r="J14" s="1346">
        <v>70959</v>
      </c>
      <c r="K14" s="1415"/>
      <c r="L14" s="1346">
        <f t="shared" si="2"/>
        <v>19033</v>
      </c>
      <c r="M14" s="1406"/>
      <c r="N14" s="1309"/>
      <c r="O14" s="1309"/>
      <c r="P14" s="1309"/>
      <c r="Q14" s="1309"/>
      <c r="R14" s="1309"/>
      <c r="S14" s="1309"/>
      <c r="T14" s="1309"/>
      <c r="U14" s="1309"/>
      <c r="V14" s="1309"/>
    </row>
    <row r="15" spans="1:22" ht="16.5" x14ac:dyDescent="0.3">
      <c r="A15" s="1281"/>
      <c r="B15" s="1282"/>
      <c r="C15" s="1282"/>
      <c r="D15" s="1282"/>
      <c r="E15" s="1282"/>
      <c r="F15" s="1319"/>
      <c r="G15" s="1319"/>
      <c r="H15" s="1282"/>
      <c r="I15" s="1282"/>
      <c r="J15" s="1282"/>
      <c r="K15" s="1282"/>
      <c r="L15" s="1282"/>
      <c r="M15" s="1283"/>
      <c r="N15" s="1317"/>
      <c r="O15" s="1461"/>
      <c r="P15" s="1461"/>
      <c r="Q15" s="1461"/>
      <c r="R15" s="1461"/>
      <c r="S15" s="1461"/>
      <c r="T15" s="1461"/>
      <c r="U15" s="1461"/>
      <c r="V15" s="1461"/>
    </row>
    <row r="16" spans="1:22" ht="16.5" x14ac:dyDescent="0.3">
      <c r="A16" s="1281" t="s">
        <v>294</v>
      </c>
      <c r="B16" s="1282"/>
      <c r="C16" s="1282"/>
      <c r="D16" s="1282"/>
      <c r="E16" s="1282"/>
      <c r="F16" s="1319"/>
      <c r="G16" s="1319"/>
      <c r="H16" s="1282"/>
      <c r="I16" s="1282"/>
      <c r="J16" s="1282"/>
      <c r="K16" s="1282"/>
      <c r="L16" s="1282"/>
      <c r="M16" s="1283"/>
      <c r="N16" s="1317"/>
      <c r="O16" s="1461"/>
      <c r="P16" s="1461"/>
      <c r="Q16" s="1461"/>
      <c r="R16" s="1461"/>
      <c r="S16" s="1461"/>
      <c r="T16" s="1461"/>
      <c r="U16" s="1461"/>
      <c r="V16" s="1461"/>
    </row>
    <row r="17" spans="1:14" ht="30.7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9">
    <mergeCell ref="L5:L6"/>
    <mergeCell ref="M5:M6"/>
    <mergeCell ref="A17:M17"/>
    <mergeCell ref="A5:A6"/>
    <mergeCell ref="B5:B6"/>
    <mergeCell ref="D5:D6"/>
    <mergeCell ref="F5:F6"/>
    <mergeCell ref="H5:H6"/>
    <mergeCell ref="J5:J6"/>
  </mergeCells>
  <printOptions horizontalCentered="1" verticalCentered="1"/>
  <pageMargins left="0.98425196850393704" right="0.39370078740157483" top="0.39370078740157483" bottom="0.39370078740157483" header="0" footer="0.19685039370078741"/>
  <pageSetup orientation="landscape" r:id="rId1"/>
  <headerFooter>
    <oddFooter>&amp;R268</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6"/>
  <sheetViews>
    <sheetView showGridLines="0" view="pageBreakPreview" zoomScaleNormal="100" zoomScaleSheetLayoutView="100" workbookViewId="0">
      <selection activeCell="I8" sqref="I8"/>
    </sheetView>
  </sheetViews>
  <sheetFormatPr baseColWidth="10" defaultRowHeight="15" x14ac:dyDescent="0.25"/>
  <cols>
    <col min="1" max="1" width="2.875" style="1223" customWidth="1"/>
    <col min="2" max="2" width="15.625" style="1223" customWidth="1"/>
    <col min="3" max="3" width="9.625" style="1223" customWidth="1"/>
    <col min="4" max="4" width="1.625" style="1223" customWidth="1"/>
    <col min="5" max="5" width="9.625" style="1223" customWidth="1"/>
    <col min="6" max="6" width="1.625" style="1223" customWidth="1"/>
    <col min="7" max="7" width="9.625" style="1223" customWidth="1"/>
    <col min="8" max="8" width="1.625" style="1223" customWidth="1"/>
    <col min="9" max="9" width="9.625" style="1223" customWidth="1"/>
    <col min="10" max="10" width="1.625" style="1223" customWidth="1"/>
    <col min="11" max="11" width="9.625" style="1223" customWidth="1"/>
    <col min="12" max="12" width="1.625" style="1223" customWidth="1"/>
    <col min="13" max="13" width="9.625" style="1223" customWidth="1"/>
    <col min="14" max="14" width="1.625" style="1223" customWidth="1"/>
    <col min="15" max="15" width="9.625" style="1223" customWidth="1"/>
    <col min="16" max="16" width="1.625" style="1223" customWidth="1"/>
    <col min="17" max="17" width="9.625" style="1223" customWidth="1"/>
    <col min="18" max="18" width="1.625" style="1223" customWidth="1"/>
    <col min="19" max="16384" width="11" style="1223"/>
  </cols>
  <sheetData>
    <row r="1" spans="1:18" ht="18" x14ac:dyDescent="0.25">
      <c r="A1" s="1265" t="s">
        <v>1110</v>
      </c>
      <c r="B1" s="1448"/>
      <c r="C1" s="1372"/>
      <c r="D1" s="1372"/>
      <c r="E1" s="1372"/>
      <c r="F1" s="1372"/>
      <c r="G1" s="1347"/>
      <c r="H1" s="1347"/>
      <c r="I1" s="1347"/>
      <c r="J1" s="1347"/>
      <c r="K1" s="1347"/>
      <c r="L1" s="1347"/>
      <c r="M1" s="1347"/>
      <c r="N1" s="1347"/>
      <c r="O1" s="1347"/>
      <c r="P1" s="1347"/>
      <c r="Q1" s="1347"/>
      <c r="R1" s="1333" t="s">
        <v>906</v>
      </c>
    </row>
    <row r="2" spans="1:18" ht="18" x14ac:dyDescent="0.25">
      <c r="A2" s="1265" t="s">
        <v>1111</v>
      </c>
      <c r="B2" s="1448"/>
      <c r="C2" s="1372"/>
      <c r="D2" s="1372"/>
      <c r="E2" s="1372"/>
      <c r="F2" s="1372"/>
      <c r="G2" s="1347"/>
      <c r="H2" s="1347"/>
      <c r="I2" s="1347"/>
      <c r="J2" s="1347"/>
      <c r="K2" s="1347"/>
      <c r="L2" s="1347"/>
      <c r="M2" s="1347"/>
      <c r="N2" s="1347"/>
      <c r="O2" s="1347"/>
      <c r="P2" s="1347"/>
      <c r="Q2" s="1347"/>
      <c r="R2" s="1333"/>
    </row>
    <row r="3" spans="1:18" ht="18" x14ac:dyDescent="0.25">
      <c r="A3" s="1265" t="s">
        <v>276</v>
      </c>
      <c r="B3" s="1347"/>
      <c r="C3" s="1347"/>
      <c r="D3" s="1347"/>
      <c r="E3" s="1347"/>
      <c r="F3" s="1347"/>
      <c r="G3" s="1347"/>
      <c r="H3" s="1347"/>
      <c r="I3" s="1347"/>
      <c r="J3" s="1347"/>
      <c r="K3" s="1347"/>
      <c r="L3" s="1347"/>
      <c r="M3" s="1347"/>
      <c r="N3" s="1347"/>
      <c r="O3" s="1347"/>
      <c r="P3" s="1347"/>
      <c r="Q3" s="1347"/>
    </row>
    <row r="4" spans="1:18" ht="15.75" x14ac:dyDescent="0.25">
      <c r="A4" s="1347"/>
      <c r="B4" s="1268"/>
      <c r="C4" s="1268"/>
      <c r="D4" s="1268"/>
      <c r="E4" s="1359"/>
      <c r="F4" s="1359"/>
      <c r="G4" s="1268"/>
      <c r="H4" s="1268"/>
      <c r="I4" s="1268"/>
      <c r="J4" s="1268"/>
      <c r="K4" s="1305"/>
      <c r="L4" s="1305"/>
      <c r="M4" s="1305"/>
      <c r="N4" s="1305"/>
      <c r="O4" s="1347"/>
      <c r="P4" s="1347"/>
      <c r="Q4" s="1347"/>
    </row>
    <row r="5" spans="1:18" ht="20.100000000000001" customHeight="1" x14ac:dyDescent="0.25">
      <c r="A5" s="1537" t="s">
        <v>62</v>
      </c>
      <c r="B5" s="1537"/>
      <c r="C5" s="1537" t="s">
        <v>314</v>
      </c>
      <c r="D5" s="1537"/>
      <c r="E5" s="1537"/>
      <c r="F5" s="1537"/>
      <c r="G5" s="1537"/>
      <c r="H5" s="1537"/>
      <c r="I5" s="1537"/>
      <c r="J5" s="1537"/>
      <c r="K5" s="1537"/>
      <c r="L5" s="1537"/>
      <c r="M5" s="1537"/>
      <c r="N5" s="1537"/>
      <c r="O5" s="1537"/>
      <c r="P5" s="1537"/>
      <c r="Q5" s="1537"/>
      <c r="R5" s="1537"/>
    </row>
    <row r="6" spans="1:18" ht="20.100000000000001" customHeight="1" x14ac:dyDescent="0.25">
      <c r="A6" s="1538"/>
      <c r="B6" s="1538"/>
      <c r="C6" s="1539"/>
      <c r="D6" s="1539"/>
      <c r="E6" s="1539"/>
      <c r="F6" s="1539"/>
      <c r="G6" s="1539"/>
      <c r="H6" s="1539"/>
      <c r="I6" s="1539"/>
      <c r="J6" s="1539"/>
      <c r="K6" s="1539"/>
      <c r="L6" s="1539"/>
      <c r="M6" s="1539"/>
      <c r="N6" s="1539"/>
      <c r="O6" s="1539"/>
      <c r="P6" s="1539"/>
      <c r="Q6" s="1539"/>
      <c r="R6" s="1539"/>
    </row>
    <row r="7" spans="1:18" s="1238" customFormat="1" ht="20.100000000000001" customHeight="1" x14ac:dyDescent="0.25">
      <c r="A7" s="1539"/>
      <c r="B7" s="1539"/>
      <c r="C7" s="1338">
        <v>2006</v>
      </c>
      <c r="D7" s="1338"/>
      <c r="E7" s="1338">
        <v>2007</v>
      </c>
      <c r="F7" s="1338"/>
      <c r="G7" s="1338">
        <v>2008</v>
      </c>
      <c r="H7" s="1338"/>
      <c r="I7" s="1338">
        <v>2009</v>
      </c>
      <c r="J7" s="1338"/>
      <c r="K7" s="1338">
        <v>2010</v>
      </c>
      <c r="L7" s="1338"/>
      <c r="M7" s="1338">
        <v>2011</v>
      </c>
      <c r="N7" s="1338"/>
      <c r="O7" s="1338">
        <v>2012</v>
      </c>
      <c r="P7" s="1338"/>
      <c r="Q7" s="1338">
        <v>2013</v>
      </c>
      <c r="R7" s="1338"/>
    </row>
    <row r="8" spans="1:18" ht="15.75" x14ac:dyDescent="0.25">
      <c r="A8" s="1244"/>
      <c r="B8" s="1386" t="s">
        <v>305</v>
      </c>
      <c r="C8" s="1342"/>
      <c r="D8" s="1342"/>
      <c r="E8" s="1342"/>
      <c r="F8" s="1342"/>
      <c r="G8" s="1342"/>
      <c r="H8" s="1342"/>
      <c r="I8" s="1342"/>
      <c r="J8" s="1342"/>
      <c r="K8" s="1342"/>
      <c r="L8" s="1342"/>
      <c r="M8" s="1342"/>
      <c r="N8" s="1342"/>
      <c r="O8" s="1342"/>
      <c r="P8" s="1342"/>
      <c r="Q8" s="1342"/>
    </row>
    <row r="9" spans="1:18" ht="15.75" x14ac:dyDescent="0.25">
      <c r="A9" s="1244">
        <v>1</v>
      </c>
      <c r="B9" s="1362" t="s">
        <v>306</v>
      </c>
      <c r="C9" s="1342">
        <v>161465</v>
      </c>
      <c r="D9" s="1342"/>
      <c r="E9" s="1342">
        <v>139330</v>
      </c>
      <c r="F9" s="1342"/>
      <c r="G9" s="1342">
        <v>137606</v>
      </c>
      <c r="H9" s="1342"/>
      <c r="I9" s="1342">
        <v>163823</v>
      </c>
      <c r="J9" s="1342"/>
      <c r="K9" s="1342">
        <v>161579</v>
      </c>
      <c r="L9" s="1342"/>
      <c r="M9" s="1342">
        <v>154040</v>
      </c>
      <c r="N9" s="1342"/>
      <c r="O9" s="1342">
        <v>172578</v>
      </c>
      <c r="P9" s="1342"/>
      <c r="Q9" s="1342">
        <v>292603</v>
      </c>
    </row>
    <row r="10" spans="1:18" ht="15.75" x14ac:dyDescent="0.25">
      <c r="A10" s="1244">
        <v>2</v>
      </c>
      <c r="B10" s="1374" t="s">
        <v>307</v>
      </c>
      <c r="C10" s="1342">
        <v>54824</v>
      </c>
      <c r="D10" s="1342"/>
      <c r="E10" s="1342">
        <v>54117</v>
      </c>
      <c r="F10" s="1342"/>
      <c r="G10" s="1342">
        <v>52773</v>
      </c>
      <c r="H10" s="1342"/>
      <c r="I10" s="1342">
        <v>93777</v>
      </c>
      <c r="J10" s="1342"/>
      <c r="K10" s="1342">
        <v>121237</v>
      </c>
      <c r="L10" s="1342"/>
      <c r="M10" s="1342">
        <v>113001</v>
      </c>
      <c r="N10" s="1342"/>
      <c r="O10" s="1342">
        <v>112727</v>
      </c>
      <c r="P10" s="1342"/>
      <c r="Q10" s="1342">
        <v>143705</v>
      </c>
    </row>
    <row r="11" spans="1:18" s="1231" customFormat="1" ht="15.75" x14ac:dyDescent="0.25">
      <c r="A11" s="1244">
        <v>3</v>
      </c>
      <c r="B11" s="1362" t="s">
        <v>308</v>
      </c>
      <c r="C11" s="1342">
        <v>15180</v>
      </c>
      <c r="D11" s="1342"/>
      <c r="E11" s="1342">
        <v>16039</v>
      </c>
      <c r="F11" s="1342"/>
      <c r="G11" s="1342">
        <v>14901</v>
      </c>
      <c r="H11" s="1342"/>
      <c r="I11" s="1342">
        <v>18572</v>
      </c>
      <c r="J11" s="1342"/>
      <c r="K11" s="1342">
        <v>18711</v>
      </c>
      <c r="L11" s="1342"/>
      <c r="M11" s="1342">
        <v>17258</v>
      </c>
      <c r="N11" s="1342"/>
      <c r="O11" s="1342">
        <v>18823</v>
      </c>
      <c r="P11" s="1342"/>
      <c r="Q11" s="1342">
        <v>29295</v>
      </c>
    </row>
    <row r="12" spans="1:18" s="1231" customFormat="1" ht="15.75" x14ac:dyDescent="0.25">
      <c r="A12" s="1244">
        <v>4</v>
      </c>
      <c r="B12" s="1374" t="s">
        <v>309</v>
      </c>
      <c r="C12" s="1342">
        <v>15592</v>
      </c>
      <c r="D12" s="1342"/>
      <c r="E12" s="1342">
        <v>12116</v>
      </c>
      <c r="F12" s="1342"/>
      <c r="G12" s="1342">
        <v>14116</v>
      </c>
      <c r="H12" s="1342"/>
      <c r="I12" s="1342">
        <v>18157</v>
      </c>
      <c r="J12" s="1342"/>
      <c r="K12" s="1342">
        <v>17192</v>
      </c>
      <c r="L12" s="1342"/>
      <c r="M12" s="1342">
        <v>16262</v>
      </c>
      <c r="N12" s="1342"/>
      <c r="O12" s="1342">
        <v>17440</v>
      </c>
      <c r="P12" s="1342"/>
      <c r="Q12" s="1342">
        <v>25374</v>
      </c>
    </row>
    <row r="13" spans="1:18" ht="15.75" x14ac:dyDescent="0.25">
      <c r="A13" s="1244"/>
      <c r="B13" s="1376" t="s">
        <v>310</v>
      </c>
      <c r="C13" s="1342"/>
      <c r="D13" s="1342"/>
      <c r="E13" s="1342"/>
      <c r="F13" s="1342"/>
      <c r="G13" s="1342"/>
      <c r="H13" s="1342"/>
      <c r="I13" s="1342"/>
      <c r="J13" s="1342"/>
      <c r="K13" s="1342"/>
      <c r="L13" s="1342"/>
      <c r="M13" s="1342"/>
      <c r="N13" s="1342"/>
      <c r="O13" s="1342"/>
      <c r="P13" s="1342"/>
      <c r="Q13" s="1342"/>
    </row>
    <row r="14" spans="1:18" s="1231" customFormat="1" ht="15.75" x14ac:dyDescent="0.25">
      <c r="A14" s="1248">
        <v>5</v>
      </c>
      <c r="B14" s="1379" t="s">
        <v>311</v>
      </c>
      <c r="C14" s="1346">
        <v>795445</v>
      </c>
      <c r="D14" s="1346"/>
      <c r="E14" s="1346">
        <v>806686</v>
      </c>
      <c r="F14" s="1346"/>
      <c r="G14" s="1346">
        <v>844334</v>
      </c>
      <c r="H14" s="1346"/>
      <c r="I14" s="1346">
        <v>860843</v>
      </c>
      <c r="J14" s="1346"/>
      <c r="K14" s="1346">
        <v>891351</v>
      </c>
      <c r="L14" s="1346"/>
      <c r="M14" s="1346">
        <v>850167</v>
      </c>
      <c r="N14" s="1346"/>
      <c r="O14" s="1346">
        <v>940702</v>
      </c>
      <c r="P14" s="1346"/>
      <c r="Q14" s="1346">
        <v>1190329</v>
      </c>
      <c r="R14" s="1452"/>
    </row>
    <row r="15" spans="1:18" s="1231" customFormat="1" x14ac:dyDescent="0.25">
      <c r="A15" s="1223"/>
      <c r="B15" s="1390"/>
      <c r="C15" s="1391"/>
      <c r="D15" s="1391"/>
      <c r="E15" s="1391"/>
      <c r="F15" s="1391"/>
      <c r="G15" s="1391"/>
      <c r="H15" s="1391"/>
      <c r="I15" s="1391"/>
      <c r="J15" s="1391"/>
      <c r="K15" s="1392"/>
      <c r="L15" s="1392"/>
      <c r="M15" s="1391"/>
      <c r="N15" s="1391"/>
      <c r="O15" s="1391"/>
      <c r="P15" s="1391"/>
      <c r="Q15" s="1392"/>
    </row>
    <row r="16" spans="1:18" ht="30" customHeight="1" x14ac:dyDescent="0.25">
      <c r="A16" s="1546" t="s">
        <v>288</v>
      </c>
      <c r="B16" s="1546"/>
      <c r="C16" s="1546"/>
      <c r="D16" s="1546"/>
      <c r="E16" s="1546"/>
      <c r="F16" s="1546"/>
      <c r="G16" s="1546"/>
      <c r="H16" s="1546"/>
      <c r="I16" s="1546"/>
      <c r="J16" s="1546"/>
      <c r="K16" s="1546"/>
      <c r="L16" s="1546"/>
      <c r="M16" s="1546"/>
      <c r="N16" s="1546"/>
      <c r="O16" s="1546"/>
      <c r="P16" s="1546"/>
      <c r="Q16" s="1546"/>
      <c r="R16" s="1546"/>
    </row>
  </sheetData>
  <mergeCells count="4">
    <mergeCell ref="A5:B7"/>
    <mergeCell ref="C5:Q6"/>
    <mergeCell ref="R5:R6"/>
    <mergeCell ref="A16:R16"/>
  </mergeCells>
  <printOptions horizontalCentered="1" verticalCentered="1"/>
  <pageMargins left="0.98425196850393704" right="0.39370078740157483" top="0.39370078740157483" bottom="0.39370078740157483" header="0" footer="0.19685039370078741"/>
  <pageSetup orientation="landscape" r:id="rId1"/>
  <headerFooter>
    <oddFooter>&amp;L269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E33"/>
  <sheetViews>
    <sheetView showGridLines="0" view="pageBreakPreview" zoomScaleNormal="100" zoomScaleSheetLayoutView="100" workbookViewId="0">
      <selection activeCell="I8" sqref="I8"/>
    </sheetView>
  </sheetViews>
  <sheetFormatPr baseColWidth="10" defaultRowHeight="15" x14ac:dyDescent="0.25"/>
  <cols>
    <col min="1" max="1" width="77.75" style="75" customWidth="1"/>
    <col min="2" max="2" width="3.25" style="75" customWidth="1"/>
    <col min="3" max="3" width="15" style="75" customWidth="1"/>
    <col min="4" max="4" width="3.25" style="75" customWidth="1"/>
    <col min="5" max="16384" width="11" style="75"/>
  </cols>
  <sheetData>
    <row r="1" spans="1:5" ht="20.100000000000001" customHeight="1" x14ac:dyDescent="0.25">
      <c r="A1" s="90" t="s">
        <v>1027</v>
      </c>
      <c r="B1" s="90"/>
      <c r="C1" s="90"/>
      <c r="D1" s="91" t="s">
        <v>321</v>
      </c>
      <c r="E1" s="76"/>
    </row>
    <row r="2" spans="1:5" ht="20.100000000000001" customHeight="1" x14ac:dyDescent="0.25">
      <c r="A2" s="92">
        <v>2012</v>
      </c>
      <c r="B2" s="92"/>
      <c r="C2" s="90"/>
      <c r="D2" s="90"/>
      <c r="E2" s="76"/>
    </row>
    <row r="3" spans="1:5" ht="15.75" x14ac:dyDescent="0.25">
      <c r="A3" s="93"/>
      <c r="B3" s="93"/>
      <c r="C3" s="93"/>
      <c r="D3" s="93"/>
      <c r="E3" s="76"/>
    </row>
    <row r="4" spans="1:5" ht="20.100000000000001" customHeight="1" x14ac:dyDescent="0.25">
      <c r="A4" s="94" t="s">
        <v>66</v>
      </c>
      <c r="B4" s="94"/>
      <c r="C4" s="95" t="s">
        <v>67</v>
      </c>
      <c r="D4" s="96"/>
      <c r="E4" s="76"/>
    </row>
    <row r="5" spans="1:5" ht="17.100000000000001" customHeight="1" x14ac:dyDescent="0.25">
      <c r="A5" s="97" t="s">
        <v>5</v>
      </c>
      <c r="B5" s="97"/>
      <c r="C5" s="98">
        <f>SUM(C6:C31)</f>
        <v>202259728.48000002</v>
      </c>
      <c r="D5" s="99"/>
      <c r="E5" s="76"/>
    </row>
    <row r="6" spans="1:5" ht="15" customHeight="1" x14ac:dyDescent="0.25">
      <c r="A6" s="100" t="s">
        <v>68</v>
      </c>
      <c r="B6" s="101"/>
      <c r="C6" s="102">
        <v>12500000</v>
      </c>
      <c r="D6" s="103"/>
      <c r="E6" s="76"/>
    </row>
    <row r="7" spans="1:5" ht="15" customHeight="1" x14ac:dyDescent="0.25">
      <c r="A7" s="104" t="s">
        <v>69</v>
      </c>
      <c r="B7" s="101"/>
      <c r="C7" s="102">
        <v>6960000</v>
      </c>
      <c r="D7" s="103"/>
      <c r="E7" s="76"/>
    </row>
    <row r="8" spans="1:5" ht="15" customHeight="1" x14ac:dyDescent="0.25">
      <c r="A8" s="104" t="s">
        <v>70</v>
      </c>
      <c r="B8" s="101"/>
      <c r="C8" s="102">
        <v>1500000</v>
      </c>
      <c r="D8" s="103"/>
      <c r="E8" s="76"/>
    </row>
    <row r="9" spans="1:5" ht="15" customHeight="1" x14ac:dyDescent="0.25">
      <c r="A9" s="104" t="s">
        <v>71</v>
      </c>
      <c r="B9" s="101"/>
      <c r="C9" s="102">
        <v>1627400</v>
      </c>
      <c r="D9" s="103"/>
      <c r="E9" s="76"/>
    </row>
    <row r="10" spans="1:5" ht="15" customHeight="1" x14ac:dyDescent="0.25">
      <c r="A10" s="104" t="s">
        <v>72</v>
      </c>
      <c r="B10" s="101"/>
      <c r="C10" s="102">
        <v>500000</v>
      </c>
      <c r="D10" s="103"/>
      <c r="E10" s="76"/>
    </row>
    <row r="11" spans="1:5" ht="15" customHeight="1" x14ac:dyDescent="0.25">
      <c r="A11" s="104" t="s">
        <v>73</v>
      </c>
      <c r="B11" s="101"/>
      <c r="C11" s="102">
        <v>1300000</v>
      </c>
      <c r="D11" s="103"/>
      <c r="E11" s="76"/>
    </row>
    <row r="12" spans="1:5" ht="15" customHeight="1" x14ac:dyDescent="0.25">
      <c r="A12" s="104" t="s">
        <v>74</v>
      </c>
      <c r="B12" s="101"/>
      <c r="C12" s="102">
        <v>2429277.9300000002</v>
      </c>
      <c r="D12" s="103"/>
      <c r="E12" s="76"/>
    </row>
    <row r="13" spans="1:5" ht="15" customHeight="1" x14ac:dyDescent="0.25">
      <c r="A13" s="104" t="s">
        <v>75</v>
      </c>
      <c r="B13" s="101"/>
      <c r="C13" s="102">
        <v>3000000</v>
      </c>
      <c r="D13" s="103"/>
      <c r="E13" s="76"/>
    </row>
    <row r="14" spans="1:5" ht="15" customHeight="1" x14ac:dyDescent="0.25">
      <c r="A14" s="104" t="s">
        <v>76</v>
      </c>
      <c r="B14" s="101"/>
      <c r="C14" s="102">
        <v>1538775</v>
      </c>
      <c r="D14" s="103"/>
      <c r="E14" s="76"/>
    </row>
    <row r="15" spans="1:5" ht="15" customHeight="1" x14ac:dyDescent="0.25">
      <c r="A15" s="104" t="s">
        <v>77</v>
      </c>
      <c r="B15" s="101"/>
      <c r="C15" s="102">
        <v>30000000</v>
      </c>
      <c r="D15" s="103"/>
      <c r="E15" s="76"/>
    </row>
    <row r="16" spans="1:5" ht="15" customHeight="1" x14ac:dyDescent="0.25">
      <c r="A16" s="104" t="s">
        <v>78</v>
      </c>
      <c r="B16" s="101"/>
      <c r="C16" s="102">
        <v>5000000</v>
      </c>
      <c r="D16" s="103"/>
      <c r="E16" s="76"/>
    </row>
    <row r="17" spans="1:5" ht="15" customHeight="1" x14ac:dyDescent="0.25">
      <c r="A17" s="104" t="s">
        <v>79</v>
      </c>
      <c r="B17" s="101"/>
      <c r="C17" s="102">
        <v>3000000</v>
      </c>
      <c r="D17" s="103"/>
      <c r="E17" s="76"/>
    </row>
    <row r="18" spans="1:5" ht="15" customHeight="1" x14ac:dyDescent="0.25">
      <c r="A18" s="104" t="s">
        <v>80</v>
      </c>
      <c r="B18" s="101"/>
      <c r="C18" s="102">
        <v>33564000</v>
      </c>
      <c r="D18" s="103"/>
      <c r="E18" s="76"/>
    </row>
    <row r="19" spans="1:5" ht="15" customHeight="1" x14ac:dyDescent="0.25">
      <c r="A19" s="104" t="s">
        <v>81</v>
      </c>
      <c r="B19" s="101"/>
      <c r="C19" s="102">
        <v>3128868</v>
      </c>
      <c r="D19" s="103"/>
      <c r="E19" s="76"/>
    </row>
    <row r="20" spans="1:5" ht="15" customHeight="1" x14ac:dyDescent="0.25">
      <c r="A20" s="104" t="s">
        <v>82</v>
      </c>
      <c r="B20" s="101"/>
      <c r="C20" s="102">
        <v>800000</v>
      </c>
      <c r="D20" s="103"/>
      <c r="E20" s="76"/>
    </row>
    <row r="21" spans="1:5" ht="15" customHeight="1" x14ac:dyDescent="0.25">
      <c r="A21" s="104" t="s">
        <v>83</v>
      </c>
      <c r="B21" s="101"/>
      <c r="C21" s="102">
        <v>3000000</v>
      </c>
      <c r="D21" s="103"/>
      <c r="E21" s="76"/>
    </row>
    <row r="22" spans="1:5" ht="15" customHeight="1" x14ac:dyDescent="0.25">
      <c r="A22" s="104" t="s">
        <v>84</v>
      </c>
      <c r="B22" s="101"/>
      <c r="C22" s="102">
        <v>8500000</v>
      </c>
      <c r="D22" s="103"/>
      <c r="E22" s="76"/>
    </row>
    <row r="23" spans="1:5" ht="15" customHeight="1" x14ac:dyDescent="0.25">
      <c r="A23" s="104" t="s">
        <v>85</v>
      </c>
      <c r="B23" s="101"/>
      <c r="C23" s="102">
        <v>10000000</v>
      </c>
      <c r="D23" s="103"/>
      <c r="E23" s="76"/>
    </row>
    <row r="24" spans="1:5" ht="15" customHeight="1" x14ac:dyDescent="0.25">
      <c r="A24" s="104" t="s">
        <v>86</v>
      </c>
      <c r="B24" s="101"/>
      <c r="C24" s="102">
        <v>3000000</v>
      </c>
      <c r="D24" s="103"/>
      <c r="E24" s="76"/>
    </row>
    <row r="25" spans="1:5" ht="15" customHeight="1" x14ac:dyDescent="0.25">
      <c r="A25" s="104" t="s">
        <v>87</v>
      </c>
      <c r="B25" s="101"/>
      <c r="C25" s="102">
        <v>1500000</v>
      </c>
      <c r="D25" s="103"/>
      <c r="E25" s="76"/>
    </row>
    <row r="26" spans="1:5" ht="15" customHeight="1" x14ac:dyDescent="0.25">
      <c r="A26" s="104" t="s">
        <v>88</v>
      </c>
      <c r="B26" s="101"/>
      <c r="C26" s="102">
        <v>9150000</v>
      </c>
      <c r="D26" s="103"/>
      <c r="E26" s="76"/>
    </row>
    <row r="27" spans="1:5" ht="15" customHeight="1" x14ac:dyDescent="0.25">
      <c r="A27" s="104" t="s">
        <v>89</v>
      </c>
      <c r="B27" s="101"/>
      <c r="C27" s="102">
        <v>10000000</v>
      </c>
      <c r="D27" s="103"/>
      <c r="E27" s="76"/>
    </row>
    <row r="28" spans="1:5" ht="15" customHeight="1" x14ac:dyDescent="0.25">
      <c r="A28" s="104" t="s">
        <v>90</v>
      </c>
      <c r="B28" s="101"/>
      <c r="C28" s="102">
        <v>5200000</v>
      </c>
      <c r="D28" s="103"/>
      <c r="E28" s="76"/>
    </row>
    <row r="29" spans="1:5" ht="15" customHeight="1" x14ac:dyDescent="0.25">
      <c r="A29" s="104" t="s">
        <v>91</v>
      </c>
      <c r="B29" s="101"/>
      <c r="C29" s="102">
        <v>5310000</v>
      </c>
      <c r="D29" s="103"/>
      <c r="E29" s="76"/>
    </row>
    <row r="30" spans="1:5" ht="15" customHeight="1" x14ac:dyDescent="0.25">
      <c r="A30" s="104" t="s">
        <v>92</v>
      </c>
      <c r="B30" s="101"/>
      <c r="C30" s="102">
        <v>20000000</v>
      </c>
      <c r="D30" s="103"/>
      <c r="E30" s="76"/>
    </row>
    <row r="31" spans="1:5" ht="15" customHeight="1" x14ac:dyDescent="0.25">
      <c r="A31" s="105" t="s">
        <v>93</v>
      </c>
      <c r="B31" s="106"/>
      <c r="C31" s="107">
        <v>19751407.550000001</v>
      </c>
      <c r="D31" s="108"/>
      <c r="E31" s="76"/>
    </row>
    <row r="32" spans="1:5" ht="15" customHeight="1" x14ac:dyDescent="0.25">
      <c r="A32" s="101"/>
      <c r="B32" s="101"/>
      <c r="C32" s="102"/>
      <c r="D32" s="103"/>
      <c r="E32" s="76"/>
    </row>
    <row r="33" spans="1:5" ht="15" customHeight="1" x14ac:dyDescent="0.25">
      <c r="A33" s="109" t="s">
        <v>65</v>
      </c>
      <c r="B33" s="109"/>
      <c r="C33" s="109"/>
      <c r="D33" s="76"/>
      <c r="E33" s="76"/>
    </row>
  </sheetData>
  <printOptions horizontalCentered="1" verticalCentered="1"/>
  <pageMargins left="0.98425196850393704" right="0.39370078740157483" top="0.39370078740157483" bottom="0.39370078740157483" header="0" footer="0.19685039370078741"/>
  <pageSetup orientation="landscape" r:id="rId1"/>
  <headerFooter>
    <oddFooter>&amp;R198</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6"/>
  <sheetViews>
    <sheetView showGridLines="0" view="pageBreakPreview" zoomScaleNormal="100" zoomScaleSheetLayoutView="100" workbookViewId="0">
      <selection activeCell="I8" sqref="I8"/>
    </sheetView>
  </sheetViews>
  <sheetFormatPr baseColWidth="10" defaultRowHeight="15" x14ac:dyDescent="0.25"/>
  <cols>
    <col min="1" max="1" width="2.875" style="1223" customWidth="1"/>
    <col min="2" max="2" width="15.625" style="1223" customWidth="1"/>
    <col min="3" max="3" width="9.625" style="1223" customWidth="1"/>
    <col min="4" max="4" width="1.625" style="1223" customWidth="1"/>
    <col min="5" max="5" width="9.625" style="1223" customWidth="1"/>
    <col min="6" max="6" width="1.625" style="1223" customWidth="1"/>
    <col min="7" max="7" width="9.625" style="1223" customWidth="1"/>
    <col min="8" max="8" width="1.625" style="1223" customWidth="1"/>
    <col min="9" max="9" width="9.625" style="1223" customWidth="1"/>
    <col min="10" max="10" width="1.625" style="1223" customWidth="1"/>
    <col min="11" max="11" width="9.625" style="1223" customWidth="1"/>
    <col min="12" max="12" width="1.625" style="1223" customWidth="1"/>
    <col min="13" max="13" width="9.625" style="1223" customWidth="1"/>
    <col min="14" max="14" width="1.625" style="1223" customWidth="1"/>
    <col min="15" max="15" width="9.625" style="1223" customWidth="1"/>
    <col min="16" max="16" width="1.625" style="1223" customWidth="1"/>
    <col min="17" max="17" width="9.625" style="1223" customWidth="1"/>
    <col min="18" max="18" width="1.625" style="1223" customWidth="1"/>
    <col min="19" max="16384" width="11" style="1223"/>
  </cols>
  <sheetData>
    <row r="1" spans="1:18" ht="18" x14ac:dyDescent="0.25">
      <c r="A1" s="1265" t="s">
        <v>1110</v>
      </c>
      <c r="B1" s="1453"/>
      <c r="C1" s="1454"/>
      <c r="D1" s="1454"/>
      <c r="E1" s="1454"/>
      <c r="F1" s="1454"/>
      <c r="R1" s="1333" t="s">
        <v>907</v>
      </c>
    </row>
    <row r="2" spans="1:18" ht="18" x14ac:dyDescent="0.25">
      <c r="A2" s="1265" t="s">
        <v>1112</v>
      </c>
      <c r="B2" s="1453"/>
      <c r="C2" s="1454"/>
      <c r="D2" s="1454"/>
      <c r="E2" s="1454"/>
      <c r="F2" s="1454"/>
      <c r="R2" s="1333"/>
    </row>
    <row r="3" spans="1:18" ht="18" x14ac:dyDescent="0.25">
      <c r="A3" s="1265" t="s">
        <v>276</v>
      </c>
    </row>
    <row r="4" spans="1:18" x14ac:dyDescent="0.25">
      <c r="B4" s="1224"/>
      <c r="C4" s="1224"/>
      <c r="D4" s="1224"/>
      <c r="E4" s="1227"/>
      <c r="F4" s="1227"/>
      <c r="G4" s="1229"/>
      <c r="H4" s="1229"/>
      <c r="I4" s="1224"/>
      <c r="J4" s="1224"/>
      <c r="K4" s="1231"/>
      <c r="L4" s="1231"/>
      <c r="M4" s="1231"/>
      <c r="N4" s="1231"/>
    </row>
    <row r="5" spans="1:18" ht="20.100000000000001" customHeight="1" x14ac:dyDescent="0.25">
      <c r="A5" s="1537" t="s">
        <v>62</v>
      </c>
      <c r="B5" s="1537"/>
      <c r="C5" s="1537" t="s">
        <v>314</v>
      </c>
      <c r="D5" s="1537"/>
      <c r="E5" s="1537"/>
      <c r="F5" s="1537"/>
      <c r="G5" s="1537"/>
      <c r="H5" s="1537"/>
      <c r="I5" s="1537"/>
      <c r="J5" s="1537"/>
      <c r="K5" s="1537"/>
      <c r="L5" s="1537"/>
      <c r="M5" s="1537"/>
      <c r="N5" s="1537"/>
      <c r="O5" s="1537"/>
      <c r="P5" s="1537"/>
      <c r="Q5" s="1537"/>
      <c r="R5" s="1449"/>
    </row>
    <row r="6" spans="1:18" ht="20.100000000000001" customHeight="1" x14ac:dyDescent="0.25">
      <c r="A6" s="1538"/>
      <c r="B6" s="1538"/>
      <c r="C6" s="1539"/>
      <c r="D6" s="1539"/>
      <c r="E6" s="1539"/>
      <c r="F6" s="1539"/>
      <c r="G6" s="1539"/>
      <c r="H6" s="1539"/>
      <c r="I6" s="1539"/>
      <c r="J6" s="1539"/>
      <c r="K6" s="1539"/>
      <c r="L6" s="1539"/>
      <c r="M6" s="1539"/>
      <c r="N6" s="1539"/>
      <c r="O6" s="1539"/>
      <c r="P6" s="1539"/>
      <c r="Q6" s="1539"/>
      <c r="R6" s="1451"/>
    </row>
    <row r="7" spans="1:18" s="1238" customFormat="1" ht="20.100000000000001" customHeight="1" x14ac:dyDescent="0.25">
      <c r="A7" s="1539"/>
      <c r="B7" s="1539"/>
      <c r="C7" s="1338">
        <v>2006</v>
      </c>
      <c r="D7" s="1338"/>
      <c r="E7" s="1338">
        <v>2007</v>
      </c>
      <c r="F7" s="1338"/>
      <c r="G7" s="1338">
        <v>2008</v>
      </c>
      <c r="H7" s="1338"/>
      <c r="I7" s="1338">
        <v>2009</v>
      </c>
      <c r="J7" s="1338"/>
      <c r="K7" s="1338">
        <v>2010</v>
      </c>
      <c r="L7" s="1338"/>
      <c r="M7" s="1338">
        <v>2011</v>
      </c>
      <c r="N7" s="1338"/>
      <c r="O7" s="1338">
        <v>2012</v>
      </c>
      <c r="P7" s="1338"/>
      <c r="Q7" s="1338">
        <v>2013</v>
      </c>
      <c r="R7" s="1489"/>
    </row>
    <row r="8" spans="1:18" ht="15.75" x14ac:dyDescent="0.25">
      <c r="A8" s="1241"/>
      <c r="B8" s="1371" t="s">
        <v>312</v>
      </c>
      <c r="C8" s="1490"/>
      <c r="D8" s="1490"/>
      <c r="E8" s="1490"/>
      <c r="F8" s="1490"/>
      <c r="G8" s="1490"/>
      <c r="H8" s="1490"/>
      <c r="I8" s="1490"/>
      <c r="J8" s="1490"/>
      <c r="K8" s="1490"/>
      <c r="L8" s="1490"/>
      <c r="M8" s="1490"/>
      <c r="N8" s="1490"/>
      <c r="O8" s="1490"/>
      <c r="P8" s="1490"/>
      <c r="Q8" s="1490"/>
    </row>
    <row r="9" spans="1:18" ht="15.75" x14ac:dyDescent="0.25">
      <c r="A9" s="1244">
        <v>1</v>
      </c>
      <c r="B9" s="1362" t="s">
        <v>306</v>
      </c>
      <c r="C9" s="1342">
        <v>146499</v>
      </c>
      <c r="D9" s="1342"/>
      <c r="E9" s="1342">
        <v>165432</v>
      </c>
      <c r="F9" s="1342"/>
      <c r="G9" s="1342">
        <v>158834</v>
      </c>
      <c r="H9" s="1342"/>
      <c r="I9" s="1342">
        <v>199434</v>
      </c>
      <c r="J9" s="1342"/>
      <c r="K9" s="1342">
        <v>192055</v>
      </c>
      <c r="L9" s="1342"/>
      <c r="M9" s="1342">
        <v>182077</v>
      </c>
      <c r="N9" s="1342"/>
      <c r="O9" s="1342">
        <v>194555</v>
      </c>
      <c r="P9" s="1342"/>
      <c r="Q9" s="1342">
        <v>302937</v>
      </c>
    </row>
    <row r="10" spans="1:18" ht="15.75" x14ac:dyDescent="0.25">
      <c r="A10" s="1244">
        <v>2</v>
      </c>
      <c r="B10" s="1374" t="s">
        <v>307</v>
      </c>
      <c r="C10" s="1342">
        <v>83871</v>
      </c>
      <c r="D10" s="1342"/>
      <c r="E10" s="1342">
        <v>90230</v>
      </c>
      <c r="F10" s="1342"/>
      <c r="G10" s="1342">
        <v>83789</v>
      </c>
      <c r="H10" s="1342"/>
      <c r="I10" s="1342">
        <v>132656</v>
      </c>
      <c r="J10" s="1342"/>
      <c r="K10" s="1342">
        <v>129926</v>
      </c>
      <c r="L10" s="1342"/>
      <c r="M10" s="1342">
        <v>119769</v>
      </c>
      <c r="N10" s="1342"/>
      <c r="O10" s="1342">
        <v>126079</v>
      </c>
      <c r="P10" s="1342"/>
      <c r="Q10" s="1342">
        <v>191427</v>
      </c>
    </row>
    <row r="11" spans="1:18" s="1231" customFormat="1" ht="15.75" x14ac:dyDescent="0.25">
      <c r="A11" s="1244">
        <v>3</v>
      </c>
      <c r="B11" s="1362" t="s">
        <v>308</v>
      </c>
      <c r="C11" s="1342">
        <v>17397</v>
      </c>
      <c r="D11" s="1342"/>
      <c r="E11" s="1342">
        <v>18277</v>
      </c>
      <c r="F11" s="1342"/>
      <c r="G11" s="1342">
        <v>18006</v>
      </c>
      <c r="H11" s="1342"/>
      <c r="I11" s="1342">
        <v>23678</v>
      </c>
      <c r="J11" s="1342"/>
      <c r="K11" s="1342">
        <v>23179</v>
      </c>
      <c r="L11" s="1342"/>
      <c r="M11" s="1342">
        <v>21618</v>
      </c>
      <c r="N11" s="1342"/>
      <c r="O11" s="1342">
        <v>22646</v>
      </c>
      <c r="P11" s="1342"/>
      <c r="Q11" s="1342">
        <v>32889</v>
      </c>
    </row>
    <row r="12" spans="1:18" s="1231" customFormat="1" ht="15.75" x14ac:dyDescent="0.25">
      <c r="A12" s="1244">
        <v>4</v>
      </c>
      <c r="B12" s="1374" t="s">
        <v>309</v>
      </c>
      <c r="C12" s="1342">
        <v>16981</v>
      </c>
      <c r="D12" s="1342"/>
      <c r="E12" s="1342">
        <v>14775</v>
      </c>
      <c r="F12" s="1342"/>
      <c r="G12" s="1342">
        <v>17207</v>
      </c>
      <c r="H12" s="1342"/>
      <c r="I12" s="1342">
        <v>22794</v>
      </c>
      <c r="J12" s="1342"/>
      <c r="K12" s="1342">
        <v>21119</v>
      </c>
      <c r="L12" s="1342"/>
      <c r="M12" s="1342">
        <v>20053</v>
      </c>
      <c r="N12" s="1342"/>
      <c r="O12" s="1342">
        <v>20622</v>
      </c>
      <c r="P12" s="1342"/>
      <c r="Q12" s="1342">
        <v>28575</v>
      </c>
    </row>
    <row r="13" spans="1:18" ht="15.75" x14ac:dyDescent="0.25">
      <c r="A13" s="1244"/>
      <c r="B13" s="1386" t="s">
        <v>313</v>
      </c>
      <c r="C13" s="1342"/>
      <c r="D13" s="1342"/>
      <c r="E13" s="1342"/>
      <c r="F13" s="1342"/>
      <c r="G13" s="1342"/>
      <c r="H13" s="1342"/>
      <c r="I13" s="1342"/>
      <c r="J13" s="1342"/>
      <c r="K13" s="1342"/>
      <c r="L13" s="1342"/>
      <c r="M13" s="1342"/>
      <c r="N13" s="1342"/>
      <c r="O13" s="1342"/>
      <c r="P13" s="1342"/>
      <c r="Q13" s="1342"/>
    </row>
    <row r="14" spans="1:18" s="1231" customFormat="1" ht="15.75" x14ac:dyDescent="0.25">
      <c r="A14" s="1248">
        <v>5</v>
      </c>
      <c r="B14" s="1379" t="s">
        <v>311</v>
      </c>
      <c r="C14" s="1346">
        <v>883881</v>
      </c>
      <c r="D14" s="1346"/>
      <c r="E14" s="1346">
        <v>1030458</v>
      </c>
      <c r="F14" s="1346"/>
      <c r="G14" s="1346">
        <v>1142214</v>
      </c>
      <c r="H14" s="1346"/>
      <c r="I14" s="1346">
        <v>1200967</v>
      </c>
      <c r="J14" s="1346"/>
      <c r="K14" s="1346">
        <v>1240839</v>
      </c>
      <c r="L14" s="1346"/>
      <c r="M14" s="1346">
        <v>1193339</v>
      </c>
      <c r="N14" s="1346"/>
      <c r="O14" s="1346">
        <v>1328514</v>
      </c>
      <c r="P14" s="1346"/>
      <c r="Q14" s="1346">
        <v>1778374</v>
      </c>
      <c r="R14" s="1452"/>
    </row>
    <row r="15" spans="1:18" s="1231" customFormat="1" ht="15.75" x14ac:dyDescent="0.25">
      <c r="A15" s="1490"/>
      <c r="B15" s="1491"/>
      <c r="C15" s="1492"/>
      <c r="D15" s="1492"/>
      <c r="E15" s="1492"/>
      <c r="F15" s="1492"/>
      <c r="G15" s="1492"/>
      <c r="H15" s="1492"/>
      <c r="I15" s="1492"/>
      <c r="J15" s="1492"/>
      <c r="K15" s="1493"/>
      <c r="L15" s="1493"/>
      <c r="M15" s="1492"/>
      <c r="N15" s="1492"/>
      <c r="O15" s="1492"/>
      <c r="P15" s="1492"/>
      <c r="Q15" s="1493"/>
    </row>
    <row r="16" spans="1:18" ht="35.25" customHeight="1" x14ac:dyDescent="0.25">
      <c r="A16" s="1546" t="s">
        <v>288</v>
      </c>
      <c r="B16" s="1546"/>
      <c r="C16" s="1546"/>
      <c r="D16" s="1546"/>
      <c r="E16" s="1546"/>
      <c r="F16" s="1546"/>
      <c r="G16" s="1546"/>
      <c r="H16" s="1546"/>
      <c r="I16" s="1546"/>
      <c r="J16" s="1546"/>
      <c r="K16" s="1546"/>
      <c r="L16" s="1546"/>
      <c r="M16" s="1546"/>
      <c r="N16" s="1546"/>
      <c r="O16" s="1546"/>
      <c r="P16" s="1546"/>
      <c r="Q16" s="1546"/>
      <c r="R16" s="1546"/>
    </row>
  </sheetData>
  <mergeCells count="3">
    <mergeCell ref="A5:B7"/>
    <mergeCell ref="C5:Q6"/>
    <mergeCell ref="A16:R16"/>
  </mergeCells>
  <printOptions horizontalCentered="1" verticalCentered="1"/>
  <pageMargins left="0.98425196850393704" right="0.39370078740157483" top="0.39370078740157483" bottom="0.39370078740157483" header="0" footer="0.19685039370078741"/>
  <pageSetup orientation="landscape" r:id="rId1"/>
  <headerFooter>
    <oddFooter>&amp;R270</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S15"/>
  <sheetViews>
    <sheetView showGridLines="0" view="pageBreakPreview" zoomScaleNormal="100" zoomScaleSheetLayoutView="100" workbookViewId="0">
      <selection activeCell="I8" sqref="I8"/>
    </sheetView>
  </sheetViews>
  <sheetFormatPr baseColWidth="10" defaultRowHeight="15" x14ac:dyDescent="0.25"/>
  <cols>
    <col min="1" max="1" width="2.875" style="1223" customWidth="1"/>
    <col min="2" max="2" width="15.625" style="1223" customWidth="1"/>
    <col min="3" max="3" width="1.625" style="1223" customWidth="1"/>
    <col min="4" max="4" width="9.625" style="1223" customWidth="1"/>
    <col min="5" max="5" width="1.625" style="1223" customWidth="1"/>
    <col min="6" max="6" width="9.625" style="1223" customWidth="1"/>
    <col min="7" max="7" width="1.625" style="1223" customWidth="1"/>
    <col min="8" max="8" width="9.625" style="1223" customWidth="1"/>
    <col min="9" max="9" width="1.625" style="1223" customWidth="1"/>
    <col min="10" max="10" width="9.625" style="1223" customWidth="1"/>
    <col min="11" max="11" width="1.625" style="1223" customWidth="1"/>
    <col min="12" max="12" width="9.625" style="1223" customWidth="1"/>
    <col min="13" max="13" width="1.625" style="1223" customWidth="1"/>
    <col min="14" max="14" width="9.625" style="1223" customWidth="1"/>
    <col min="15" max="15" width="1.625" style="1223" customWidth="1"/>
    <col min="16" max="16" width="9.625" style="1223" customWidth="1"/>
    <col min="17" max="17" width="1.625" style="1223" customWidth="1"/>
    <col min="18" max="18" width="9.625" style="1223" customWidth="1"/>
    <col min="19" max="19" width="1.625" style="1223" customWidth="1"/>
    <col min="20" max="16384" width="11" style="1223"/>
  </cols>
  <sheetData>
    <row r="1" spans="1:19" ht="18" x14ac:dyDescent="0.25">
      <c r="A1" s="1265" t="s">
        <v>1087</v>
      </c>
      <c r="B1" s="1453"/>
      <c r="C1" s="1453"/>
      <c r="D1" s="1454"/>
      <c r="E1" s="1454"/>
      <c r="F1" s="1454"/>
      <c r="G1" s="1454"/>
      <c r="S1" s="1333" t="s">
        <v>908</v>
      </c>
    </row>
    <row r="2" spans="1:19" ht="18" x14ac:dyDescent="0.25">
      <c r="A2" s="1265" t="s">
        <v>1113</v>
      </c>
      <c r="B2" s="1453"/>
      <c r="C2" s="1453"/>
      <c r="D2" s="1454"/>
      <c r="E2" s="1454"/>
      <c r="F2" s="1454"/>
      <c r="G2" s="1454"/>
      <c r="S2" s="1333"/>
    </row>
    <row r="3" spans="1:19" ht="18" x14ac:dyDescent="0.25">
      <c r="A3" s="1265" t="s">
        <v>276</v>
      </c>
    </row>
    <row r="4" spans="1:19" x14ac:dyDescent="0.25">
      <c r="B4" s="1224"/>
      <c r="C4" s="1224"/>
      <c r="D4" s="1224"/>
      <c r="E4" s="1224"/>
      <c r="F4" s="1227"/>
      <c r="G4" s="1227"/>
      <c r="H4" s="1229"/>
      <c r="I4" s="1229"/>
      <c r="J4" s="1224"/>
      <c r="K4" s="1224"/>
      <c r="L4" s="1231"/>
      <c r="M4" s="1231"/>
      <c r="N4" s="1231"/>
      <c r="O4" s="1231"/>
    </row>
    <row r="5" spans="1:19" ht="15" customHeight="1" x14ac:dyDescent="0.25">
      <c r="A5" s="1537" t="s">
        <v>62</v>
      </c>
      <c r="B5" s="1537"/>
      <c r="C5" s="1233"/>
      <c r="D5" s="1537" t="s">
        <v>314</v>
      </c>
      <c r="E5" s="1537"/>
      <c r="F5" s="1537"/>
      <c r="G5" s="1537"/>
      <c r="H5" s="1537"/>
      <c r="I5" s="1537"/>
      <c r="J5" s="1537"/>
      <c r="K5" s="1537"/>
      <c r="L5" s="1537"/>
      <c r="M5" s="1537"/>
      <c r="N5" s="1537"/>
      <c r="O5" s="1537"/>
      <c r="P5" s="1537"/>
      <c r="Q5" s="1537"/>
      <c r="R5" s="1537"/>
      <c r="S5" s="1449"/>
    </row>
    <row r="6" spans="1:19" ht="25.5" customHeight="1" x14ac:dyDescent="0.25">
      <c r="A6" s="1538"/>
      <c r="B6" s="1538"/>
      <c r="C6" s="1424"/>
      <c r="D6" s="1539"/>
      <c r="E6" s="1539"/>
      <c r="F6" s="1539"/>
      <c r="G6" s="1539"/>
      <c r="H6" s="1539"/>
      <c r="I6" s="1539"/>
      <c r="J6" s="1539"/>
      <c r="K6" s="1539"/>
      <c r="L6" s="1539"/>
      <c r="M6" s="1539"/>
      <c r="N6" s="1539"/>
      <c r="O6" s="1539"/>
      <c r="P6" s="1539"/>
      <c r="Q6" s="1539"/>
      <c r="R6" s="1539"/>
      <c r="S6" s="1494"/>
    </row>
    <row r="7" spans="1:19" s="1238" customFormat="1" ht="15.75" x14ac:dyDescent="0.25">
      <c r="A7" s="1539"/>
      <c r="B7" s="1539"/>
      <c r="C7" s="1495"/>
      <c r="D7" s="1455">
        <v>2006</v>
      </c>
      <c r="E7" s="1455"/>
      <c r="F7" s="1455">
        <v>2007</v>
      </c>
      <c r="G7" s="1455"/>
      <c r="H7" s="1455">
        <v>2008</v>
      </c>
      <c r="I7" s="1455"/>
      <c r="J7" s="1455">
        <v>2009</v>
      </c>
      <c r="K7" s="1455"/>
      <c r="L7" s="1455">
        <v>2010</v>
      </c>
      <c r="M7" s="1455"/>
      <c r="N7" s="1455">
        <v>2011</v>
      </c>
      <c r="O7" s="1455"/>
      <c r="P7" s="1455">
        <v>2012</v>
      </c>
      <c r="Q7" s="1455"/>
      <c r="R7" s="1455">
        <v>2013</v>
      </c>
      <c r="S7" s="1496"/>
    </row>
    <row r="8" spans="1:19" ht="15.75" x14ac:dyDescent="0.25">
      <c r="A8" s="1244"/>
      <c r="B8" s="1386" t="s">
        <v>315</v>
      </c>
      <c r="C8" s="1266"/>
      <c r="D8" s="1347"/>
      <c r="E8" s="1347"/>
      <c r="F8" s="1347"/>
      <c r="G8" s="1347"/>
      <c r="H8" s="1347"/>
      <c r="I8" s="1347"/>
      <c r="J8" s="1347"/>
      <c r="K8" s="1347"/>
      <c r="L8" s="1347"/>
      <c r="M8" s="1347"/>
      <c r="N8" s="1347"/>
      <c r="O8" s="1347"/>
      <c r="P8" s="1347"/>
      <c r="Q8" s="1347"/>
      <c r="R8" s="1347"/>
    </row>
    <row r="9" spans="1:19" ht="15.75" x14ac:dyDescent="0.25">
      <c r="A9" s="1244">
        <v>1</v>
      </c>
      <c r="B9" s="1362" t="s">
        <v>306</v>
      </c>
      <c r="C9" s="1497"/>
      <c r="D9" s="1342">
        <v>86059</v>
      </c>
      <c r="E9" s="1342"/>
      <c r="F9" s="1342">
        <v>106357</v>
      </c>
      <c r="G9" s="1342"/>
      <c r="H9" s="1342">
        <v>88841</v>
      </c>
      <c r="I9" s="1342"/>
      <c r="J9" s="1342">
        <v>104390</v>
      </c>
      <c r="K9" s="1342"/>
      <c r="L9" s="1342">
        <v>105946</v>
      </c>
      <c r="M9" s="1342"/>
      <c r="N9" s="1342">
        <v>101237</v>
      </c>
      <c r="O9" s="1342"/>
      <c r="P9" s="1342">
        <v>113738</v>
      </c>
      <c r="Q9" s="1342"/>
      <c r="R9" s="1342">
        <v>167574</v>
      </c>
    </row>
    <row r="10" spans="1:19" ht="15.75" x14ac:dyDescent="0.25">
      <c r="A10" s="1244"/>
      <c r="B10" s="1386" t="s">
        <v>316</v>
      </c>
      <c r="C10" s="1266"/>
      <c r="D10" s="1342"/>
      <c r="E10" s="1342"/>
      <c r="F10" s="1342"/>
      <c r="G10" s="1342"/>
      <c r="H10" s="1342"/>
      <c r="I10" s="1342"/>
      <c r="J10" s="1342"/>
      <c r="K10" s="1342"/>
      <c r="L10" s="1342"/>
      <c r="M10" s="1342"/>
      <c r="N10" s="1342"/>
      <c r="O10" s="1342"/>
      <c r="P10" s="1342"/>
      <c r="Q10" s="1342"/>
      <c r="R10" s="1342"/>
    </row>
    <row r="11" spans="1:19" s="1231" customFormat="1" ht="15.75" x14ac:dyDescent="0.25">
      <c r="A11" s="1244">
        <v>3</v>
      </c>
      <c r="B11" s="1362" t="s">
        <v>317</v>
      </c>
      <c r="C11" s="1497"/>
      <c r="D11" s="1342" t="s">
        <v>293</v>
      </c>
      <c r="E11" s="1342"/>
      <c r="F11" s="1342" t="s">
        <v>293</v>
      </c>
      <c r="G11" s="1342"/>
      <c r="H11" s="1342" t="s">
        <v>293</v>
      </c>
      <c r="I11" s="1342"/>
      <c r="J11" s="1342" t="s">
        <v>293</v>
      </c>
      <c r="K11" s="1342"/>
      <c r="L11" s="1342" t="s">
        <v>293</v>
      </c>
      <c r="M11" s="1342"/>
      <c r="N11" s="1342" t="s">
        <v>293</v>
      </c>
      <c r="O11" s="1342"/>
      <c r="P11" s="1342">
        <v>11847</v>
      </c>
      <c r="Q11" s="1342"/>
      <c r="R11" s="1342">
        <v>12734</v>
      </c>
    </row>
    <row r="12" spans="1:19" s="1231" customFormat="1" ht="15.75" x14ac:dyDescent="0.25">
      <c r="A12" s="1248">
        <v>4</v>
      </c>
      <c r="B12" s="1364" t="s">
        <v>318</v>
      </c>
      <c r="C12" s="1498"/>
      <c r="D12" s="1346">
        <v>22488</v>
      </c>
      <c r="E12" s="1346"/>
      <c r="F12" s="1346">
        <v>24323</v>
      </c>
      <c r="G12" s="1346"/>
      <c r="H12" s="1346">
        <v>32602</v>
      </c>
      <c r="I12" s="1346"/>
      <c r="J12" s="1346">
        <v>41797</v>
      </c>
      <c r="K12" s="1346"/>
      <c r="L12" s="1346">
        <v>48575</v>
      </c>
      <c r="M12" s="1346"/>
      <c r="N12" s="1346">
        <v>37156</v>
      </c>
      <c r="O12" s="1346"/>
      <c r="P12" s="1346">
        <v>51926</v>
      </c>
      <c r="Q12" s="1346"/>
      <c r="R12" s="1346">
        <v>70959</v>
      </c>
      <c r="S12" s="1452"/>
    </row>
    <row r="14" spans="1:19" ht="15.75" x14ac:dyDescent="0.25">
      <c r="A14" s="1499" t="s">
        <v>294</v>
      </c>
      <c r="B14" s="1347"/>
      <c r="C14" s="1347"/>
      <c r="D14" s="1347"/>
      <c r="E14" s="1347"/>
      <c r="F14" s="1347"/>
      <c r="G14" s="1347"/>
      <c r="H14" s="1347"/>
      <c r="I14" s="1347"/>
      <c r="J14" s="1347"/>
      <c r="K14" s="1347"/>
      <c r="L14" s="1347"/>
      <c r="M14" s="1347"/>
      <c r="N14" s="1347"/>
      <c r="O14" s="1347"/>
      <c r="P14" s="1347"/>
      <c r="Q14" s="1347"/>
      <c r="R14" s="1347"/>
      <c r="S14" s="1347"/>
    </row>
    <row r="15" spans="1:19" ht="33" customHeight="1" x14ac:dyDescent="0.25">
      <c r="A15" s="1546" t="s">
        <v>288</v>
      </c>
      <c r="B15" s="1546"/>
      <c r="C15" s="1546"/>
      <c r="D15" s="1546"/>
      <c r="E15" s="1546"/>
      <c r="F15" s="1546"/>
      <c r="G15" s="1546"/>
      <c r="H15" s="1546"/>
      <c r="I15" s="1546"/>
      <c r="J15" s="1546"/>
      <c r="K15" s="1546"/>
      <c r="L15" s="1546"/>
      <c r="M15" s="1546"/>
      <c r="N15" s="1546"/>
      <c r="O15" s="1546"/>
      <c r="P15" s="1546"/>
      <c r="Q15" s="1546"/>
      <c r="R15" s="1546"/>
      <c r="S15" s="1546"/>
    </row>
  </sheetData>
  <mergeCells count="3">
    <mergeCell ref="A5:B7"/>
    <mergeCell ref="D5:R6"/>
    <mergeCell ref="A15:S15"/>
  </mergeCells>
  <printOptions horizontalCentered="1" verticalCentered="1"/>
  <pageMargins left="0.98425196850393704" right="0.39370078740157483" top="0.39370078740157483" bottom="0.39370078740157483" header="0" footer="0.19685039370078741"/>
  <pageSetup orientation="landscape" r:id="rId1"/>
  <headerFooter>
    <oddFooter>&amp;L271</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1.625" style="1263" customWidth="1"/>
    <col min="4" max="4" width="10.625" style="1301" customWidth="1"/>
    <col min="5" max="5" width="1.625" style="1301" customWidth="1"/>
    <col min="6" max="6" width="12.625" style="1263" customWidth="1"/>
    <col min="7" max="7" width="1.625" style="1263" customWidth="1"/>
    <col min="8" max="8" width="10.625" style="1301" customWidth="1"/>
    <col min="9" max="9" width="1.625" style="1301" customWidth="1"/>
    <col min="10" max="10" width="12.625" style="1263" customWidth="1"/>
    <col min="11" max="11" width="1.625" style="1263" customWidth="1"/>
    <col min="12" max="12" width="10.625" style="1301" customWidth="1"/>
    <col min="13" max="13" width="1.625" style="1263" customWidth="1"/>
    <col min="14" max="14" width="11.5" style="1263" customWidth="1"/>
    <col min="15" max="15" width="10.5" style="1263" customWidth="1"/>
    <col min="16" max="16384" width="10.25" style="1263"/>
  </cols>
  <sheetData>
    <row r="1" spans="1:14" ht="15.75" customHeight="1" x14ac:dyDescent="0.25">
      <c r="A1" s="1398" t="s">
        <v>1036</v>
      </c>
      <c r="B1" s="1481"/>
      <c r="C1" s="1481"/>
      <c r="D1" s="1269"/>
      <c r="E1" s="1269"/>
      <c r="F1" s="1267"/>
      <c r="G1" s="1267"/>
      <c r="H1" s="1269"/>
      <c r="I1" s="1269"/>
      <c r="J1" s="1267"/>
      <c r="K1" s="1267"/>
      <c r="L1" s="1269"/>
      <c r="M1" s="1292" t="s">
        <v>909</v>
      </c>
      <c r="N1" s="1275"/>
    </row>
    <row r="2" spans="1:14" ht="18" x14ac:dyDescent="0.25">
      <c r="A2" s="1398" t="s">
        <v>1114</v>
      </c>
      <c r="B2" s="1481"/>
      <c r="C2" s="1481"/>
      <c r="D2" s="1269"/>
      <c r="E2" s="1269"/>
      <c r="F2" s="1267"/>
      <c r="G2" s="1267"/>
      <c r="H2" s="1269"/>
      <c r="I2" s="1269"/>
      <c r="J2" s="1267"/>
      <c r="K2" s="1267"/>
      <c r="L2" s="1269"/>
      <c r="M2" s="1267"/>
      <c r="N2" s="1275"/>
    </row>
    <row r="3" spans="1:14" ht="18" x14ac:dyDescent="0.25">
      <c r="A3" s="1257" t="s">
        <v>276</v>
      </c>
      <c r="B3" s="1267"/>
      <c r="C3" s="1267"/>
      <c r="D3" s="1269"/>
      <c r="E3" s="1269"/>
      <c r="F3" s="1267"/>
      <c r="G3" s="1267"/>
      <c r="H3" s="1269"/>
      <c r="I3" s="1269"/>
      <c r="J3" s="1267"/>
      <c r="K3" s="1267"/>
      <c r="L3" s="1269"/>
      <c r="M3" s="1267"/>
      <c r="N3" s="1275"/>
    </row>
    <row r="4" spans="1:14" ht="15.75" x14ac:dyDescent="0.25">
      <c r="A4" s="1294"/>
      <c r="B4" s="1294"/>
      <c r="C4" s="1294"/>
      <c r="D4" s="1269"/>
      <c r="E4" s="1269"/>
      <c r="F4" s="1294"/>
      <c r="G4" s="1294"/>
      <c r="H4" s="1269"/>
      <c r="I4" s="1269"/>
      <c r="J4" s="1295"/>
      <c r="K4" s="1295"/>
      <c r="L4" s="1269"/>
      <c r="M4" s="1294"/>
      <c r="N4" s="1275"/>
    </row>
    <row r="5" spans="1:14" ht="24.95" customHeight="1" x14ac:dyDescent="0.25">
      <c r="A5" s="1537" t="s">
        <v>62</v>
      </c>
      <c r="B5" s="1537" t="s">
        <v>329</v>
      </c>
      <c r="C5" s="1537"/>
      <c r="D5" s="1537" t="s">
        <v>1042</v>
      </c>
      <c r="E5" s="1537"/>
      <c r="F5" s="1537" t="s">
        <v>322</v>
      </c>
      <c r="G5" s="1537"/>
      <c r="H5" s="1537" t="s">
        <v>1042</v>
      </c>
      <c r="I5" s="1537"/>
      <c r="J5" s="1537" t="s">
        <v>324</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2">
        <v>2006</v>
      </c>
      <c r="B7" s="1342">
        <v>9892</v>
      </c>
      <c r="C7" s="1422"/>
      <c r="D7" s="1342" t="s">
        <v>293</v>
      </c>
      <c r="E7" s="1408"/>
      <c r="F7" s="1394">
        <v>16.32</v>
      </c>
      <c r="G7" s="1409"/>
      <c r="H7" s="1394" t="s">
        <v>293</v>
      </c>
      <c r="I7" s="1408"/>
      <c r="J7" s="1342">
        <v>161465</v>
      </c>
      <c r="K7" s="1410"/>
      <c r="L7" s="1342" t="s">
        <v>293</v>
      </c>
      <c r="M7" s="1319"/>
    </row>
    <row r="8" spans="1:14" ht="15.75" x14ac:dyDescent="0.25">
      <c r="A8" s="1276">
        <v>2007</v>
      </c>
      <c r="B8" s="1342">
        <v>10518</v>
      </c>
      <c r="C8" s="1422"/>
      <c r="D8" s="1342">
        <f>B8-B7</f>
        <v>626</v>
      </c>
      <c r="E8" s="1411"/>
      <c r="F8" s="1394">
        <v>13.25</v>
      </c>
      <c r="G8" s="1409"/>
      <c r="H8" s="1394">
        <f>F8-F7</f>
        <v>-3.0700000000000003</v>
      </c>
      <c r="I8" s="1412"/>
      <c r="J8" s="1342">
        <v>139330</v>
      </c>
      <c r="K8" s="1410"/>
      <c r="L8" s="1342">
        <f>J8-J7</f>
        <v>-22135</v>
      </c>
      <c r="M8" s="1319"/>
    </row>
    <row r="9" spans="1:14" ht="15.75" x14ac:dyDescent="0.25">
      <c r="A9" s="1276">
        <v>2008</v>
      </c>
      <c r="B9" s="1342">
        <v>10173</v>
      </c>
      <c r="C9" s="1422"/>
      <c r="D9" s="1342">
        <f t="shared" ref="D9:D14" si="0">B9-B8</f>
        <v>-345</v>
      </c>
      <c r="E9" s="1411"/>
      <c r="F9" s="1394">
        <v>13.53</v>
      </c>
      <c r="G9" s="1409"/>
      <c r="H9" s="1394">
        <f t="shared" ref="H9:H14" si="1">F9-F8</f>
        <v>0.27999999999999936</v>
      </c>
      <c r="I9" s="1413"/>
      <c r="J9" s="1342">
        <v>137606</v>
      </c>
      <c r="K9" s="1410"/>
      <c r="L9" s="1342">
        <f t="shared" ref="L9:L14" si="2">J9-J8</f>
        <v>-1724</v>
      </c>
      <c r="M9" s="1319"/>
    </row>
    <row r="10" spans="1:14" ht="15.75" x14ac:dyDescent="0.25">
      <c r="A10" s="1276">
        <v>2009</v>
      </c>
      <c r="B10" s="1342">
        <v>11748</v>
      </c>
      <c r="C10" s="1422"/>
      <c r="D10" s="1342">
        <f t="shared" si="0"/>
        <v>1575</v>
      </c>
      <c r="E10" s="1411"/>
      <c r="F10" s="1394">
        <v>13.95</v>
      </c>
      <c r="G10" s="1409"/>
      <c r="H10" s="1394">
        <f t="shared" si="1"/>
        <v>0.41999999999999993</v>
      </c>
      <c r="I10" s="1413"/>
      <c r="J10" s="1342">
        <v>163823</v>
      </c>
      <c r="K10" s="1410"/>
      <c r="L10" s="1342">
        <f t="shared" si="2"/>
        <v>26217</v>
      </c>
      <c r="M10" s="1319"/>
    </row>
    <row r="11" spans="1:14" ht="15.75" x14ac:dyDescent="0.25">
      <c r="A11" s="1276">
        <v>2010</v>
      </c>
      <c r="B11" s="1342">
        <v>11924</v>
      </c>
      <c r="C11" s="1422"/>
      <c r="D11" s="1342">
        <f t="shared" si="0"/>
        <v>176</v>
      </c>
      <c r="E11" s="1411"/>
      <c r="F11" s="1394">
        <v>13.55</v>
      </c>
      <c r="G11" s="1409"/>
      <c r="H11" s="1394">
        <f t="shared" si="1"/>
        <v>-0.39999999999999858</v>
      </c>
      <c r="I11" s="1412"/>
      <c r="J11" s="1342">
        <v>161579</v>
      </c>
      <c r="K11" s="1410"/>
      <c r="L11" s="1342">
        <f t="shared" si="2"/>
        <v>-2244</v>
      </c>
      <c r="M11" s="1319"/>
    </row>
    <row r="12" spans="1:14" ht="15.75" x14ac:dyDescent="0.25">
      <c r="A12" s="1276">
        <v>2011</v>
      </c>
      <c r="B12" s="1342">
        <v>11316</v>
      </c>
      <c r="C12" s="1422"/>
      <c r="D12" s="1342">
        <f t="shared" si="0"/>
        <v>-608</v>
      </c>
      <c r="E12" s="1411"/>
      <c r="F12" s="1394">
        <v>13.61</v>
      </c>
      <c r="G12" s="1409"/>
      <c r="H12" s="1394">
        <f t="shared" si="1"/>
        <v>5.9999999999998721E-2</v>
      </c>
      <c r="I12" s="1413"/>
      <c r="J12" s="1342">
        <v>154040</v>
      </c>
      <c r="K12" s="1410"/>
      <c r="L12" s="1342">
        <f t="shared" si="2"/>
        <v>-7539</v>
      </c>
      <c r="M12" s="1319"/>
    </row>
    <row r="13" spans="1:14" ht="15.75" x14ac:dyDescent="0.25">
      <c r="A13" s="1276">
        <v>2012</v>
      </c>
      <c r="B13" s="1363">
        <v>11541</v>
      </c>
      <c r="C13" s="1384"/>
      <c r="D13" s="1342">
        <f t="shared" si="0"/>
        <v>225</v>
      </c>
      <c r="E13" s="1457"/>
      <c r="F13" s="1395">
        <v>14.95</v>
      </c>
      <c r="G13" s="1458"/>
      <c r="H13" s="1395">
        <f t="shared" si="1"/>
        <v>1.3399999999999999</v>
      </c>
      <c r="I13" s="1459"/>
      <c r="J13" s="1342">
        <v>172578</v>
      </c>
      <c r="K13" s="1410"/>
      <c r="L13" s="1342">
        <f t="shared" si="2"/>
        <v>18538</v>
      </c>
      <c r="M13" s="1456"/>
    </row>
    <row r="14" spans="1:14" s="1275" customFormat="1" ht="15.75" x14ac:dyDescent="0.25">
      <c r="A14" s="1277">
        <v>2013</v>
      </c>
      <c r="B14" s="1353">
        <v>13155</v>
      </c>
      <c r="C14" s="1423"/>
      <c r="D14" s="1346">
        <f t="shared" si="0"/>
        <v>1614</v>
      </c>
      <c r="E14" s="1414"/>
      <c r="F14" s="1396">
        <v>22.24</v>
      </c>
      <c r="G14" s="1415"/>
      <c r="H14" s="1396">
        <f t="shared" si="1"/>
        <v>7.2899999999999991</v>
      </c>
      <c r="I14" s="1416"/>
      <c r="J14" s="1346">
        <v>292603</v>
      </c>
      <c r="K14" s="1417"/>
      <c r="L14" s="1346">
        <f t="shared" si="2"/>
        <v>120025</v>
      </c>
      <c r="M14" s="1406"/>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499" t="s">
        <v>294</v>
      </c>
      <c r="B16" s="1282"/>
      <c r="C16" s="1282"/>
      <c r="D16" s="1282"/>
      <c r="E16" s="1282"/>
      <c r="F16" s="1319"/>
      <c r="G16" s="1319"/>
      <c r="H16" s="1282"/>
      <c r="I16" s="1282"/>
      <c r="J16" s="1282"/>
      <c r="K16" s="1282"/>
      <c r="L16" s="1282"/>
      <c r="M16" s="1283"/>
      <c r="N16" s="1405"/>
    </row>
    <row r="17" spans="1:14" ht="30.7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&amp;R272</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2.625" style="1263" customWidth="1"/>
    <col min="7" max="7" width="3.625" style="1263" customWidth="1"/>
    <col min="8" max="8" width="10.625" style="1301" customWidth="1"/>
    <col min="9" max="9" width="3.625" style="1301" customWidth="1"/>
    <col min="10" max="10" width="12.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5.75" customHeight="1" x14ac:dyDescent="0.25">
      <c r="A1" s="1257" t="s">
        <v>1036</v>
      </c>
      <c r="B1" s="1418"/>
      <c r="C1" s="1418"/>
      <c r="D1" s="1419"/>
      <c r="E1" s="1419"/>
      <c r="F1" s="1420"/>
      <c r="G1" s="1420"/>
      <c r="H1" s="1419"/>
      <c r="I1" s="1419"/>
      <c r="J1" s="1420"/>
      <c r="K1" s="1420"/>
      <c r="L1" s="1419"/>
      <c r="M1" s="1292" t="s">
        <v>910</v>
      </c>
      <c r="N1" s="1275"/>
    </row>
    <row r="2" spans="1:14" ht="18" x14ac:dyDescent="0.25">
      <c r="A2" s="1398" t="s">
        <v>1115</v>
      </c>
      <c r="B2" s="1418"/>
      <c r="C2" s="1418"/>
      <c r="D2" s="1419"/>
      <c r="E2" s="1419"/>
      <c r="F2" s="1420"/>
      <c r="G2" s="1420"/>
      <c r="H2" s="1419"/>
      <c r="I2" s="1419"/>
      <c r="J2" s="1420"/>
      <c r="K2" s="1420"/>
      <c r="L2" s="1419"/>
      <c r="M2" s="1420"/>
      <c r="N2" s="1275"/>
    </row>
    <row r="3" spans="1:14" ht="18" x14ac:dyDescent="0.25">
      <c r="A3" s="1257"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537"/>
      <c r="D5" s="1537" t="s">
        <v>1042</v>
      </c>
      <c r="E5" s="1537"/>
      <c r="F5" s="1537" t="s">
        <v>322</v>
      </c>
      <c r="G5" s="1537"/>
      <c r="H5" s="1537" t="s">
        <v>1042</v>
      </c>
      <c r="I5" s="1537"/>
      <c r="J5" s="1537" t="s">
        <v>333</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2">
        <v>2006</v>
      </c>
      <c r="B7" s="1342">
        <v>3794</v>
      </c>
      <c r="C7" s="1342"/>
      <c r="D7" s="1342" t="s">
        <v>293</v>
      </c>
      <c r="E7" s="1342"/>
      <c r="F7" s="1394">
        <v>14.45</v>
      </c>
      <c r="G7" s="1394"/>
      <c r="H7" s="1394" t="s">
        <v>293</v>
      </c>
      <c r="I7" s="1394"/>
      <c r="J7" s="1342">
        <v>54824</v>
      </c>
      <c r="K7" s="1342"/>
      <c r="L7" s="1342" t="s">
        <v>293</v>
      </c>
      <c r="M7" s="1319"/>
    </row>
    <row r="8" spans="1:14" ht="15.75" x14ac:dyDescent="0.25">
      <c r="A8" s="1276">
        <v>2007</v>
      </c>
      <c r="B8" s="1342">
        <v>3839</v>
      </c>
      <c r="C8" s="1342"/>
      <c r="D8" s="1342">
        <f>B8-B7</f>
        <v>45</v>
      </c>
      <c r="E8" s="1342"/>
      <c r="F8" s="1394">
        <v>14.1</v>
      </c>
      <c r="G8" s="1394"/>
      <c r="H8" s="1394">
        <f>F8-F7</f>
        <v>-0.34999999999999964</v>
      </c>
      <c r="I8" s="1394"/>
      <c r="J8" s="1342">
        <v>54117</v>
      </c>
      <c r="K8" s="1342"/>
      <c r="L8" s="1342">
        <f>J8-J7</f>
        <v>-707</v>
      </c>
      <c r="M8" s="1319"/>
    </row>
    <row r="9" spans="1:14" ht="15.75" x14ac:dyDescent="0.25">
      <c r="A9" s="1276">
        <v>2008</v>
      </c>
      <c r="B9" s="1342">
        <v>3914</v>
      </c>
      <c r="C9" s="1342"/>
      <c r="D9" s="1342">
        <f t="shared" ref="D9:D14" si="0">B9-B8</f>
        <v>75</v>
      </c>
      <c r="E9" s="1342"/>
      <c r="F9" s="1394">
        <v>13.48</v>
      </c>
      <c r="G9" s="1394"/>
      <c r="H9" s="1394">
        <f t="shared" ref="H9:H14" si="1">F9-F8</f>
        <v>-0.61999999999999922</v>
      </c>
      <c r="I9" s="1394"/>
      <c r="J9" s="1342">
        <v>52773</v>
      </c>
      <c r="K9" s="1342"/>
      <c r="L9" s="1342">
        <f t="shared" ref="L9:L14" si="2">J9-J8</f>
        <v>-1344</v>
      </c>
      <c r="M9" s="1319"/>
    </row>
    <row r="10" spans="1:14" ht="15.75" x14ac:dyDescent="0.25">
      <c r="A10" s="1276">
        <v>2009</v>
      </c>
      <c r="B10" s="1342">
        <v>6550</v>
      </c>
      <c r="C10" s="1342"/>
      <c r="D10" s="1342">
        <f t="shared" si="0"/>
        <v>2636</v>
      </c>
      <c r="E10" s="1342"/>
      <c r="F10" s="1394">
        <v>14.32</v>
      </c>
      <c r="G10" s="1394"/>
      <c r="H10" s="1394">
        <f t="shared" si="1"/>
        <v>0.83999999999999986</v>
      </c>
      <c r="I10" s="1394"/>
      <c r="J10" s="1342">
        <v>93777</v>
      </c>
      <c r="K10" s="1342"/>
      <c r="L10" s="1342">
        <f t="shared" si="2"/>
        <v>41004</v>
      </c>
      <c r="M10" s="1319"/>
    </row>
    <row r="11" spans="1:14" ht="15.75" x14ac:dyDescent="0.25">
      <c r="A11" s="1276">
        <v>2010</v>
      </c>
      <c r="B11" s="1342">
        <v>6325</v>
      </c>
      <c r="C11" s="1342"/>
      <c r="D11" s="1342">
        <f t="shared" si="0"/>
        <v>-225</v>
      </c>
      <c r="E11" s="1342"/>
      <c r="F11" s="1394">
        <v>19.170000000000002</v>
      </c>
      <c r="G11" s="1394"/>
      <c r="H11" s="1394">
        <f t="shared" si="1"/>
        <v>4.8500000000000014</v>
      </c>
      <c r="I11" s="1394"/>
      <c r="J11" s="1342">
        <v>121237</v>
      </c>
      <c r="K11" s="1342"/>
      <c r="L11" s="1342">
        <f t="shared" si="2"/>
        <v>27460</v>
      </c>
      <c r="M11" s="1319"/>
    </row>
    <row r="12" spans="1:14" ht="15.75" x14ac:dyDescent="0.25">
      <c r="A12" s="1276">
        <v>2011</v>
      </c>
      <c r="B12" s="1342">
        <v>5879</v>
      </c>
      <c r="C12" s="1342"/>
      <c r="D12" s="1342">
        <f t="shared" si="0"/>
        <v>-446</v>
      </c>
      <c r="E12" s="1342"/>
      <c r="F12" s="1394">
        <v>19.22</v>
      </c>
      <c r="G12" s="1394"/>
      <c r="H12" s="1394">
        <f t="shared" si="1"/>
        <v>4.9999999999997158E-2</v>
      </c>
      <c r="I12" s="1394"/>
      <c r="J12" s="1342">
        <v>113001</v>
      </c>
      <c r="K12" s="1342"/>
      <c r="L12" s="1342">
        <f t="shared" si="2"/>
        <v>-8236</v>
      </c>
      <c r="M12" s="1319"/>
    </row>
    <row r="13" spans="1:14" ht="15.75" x14ac:dyDescent="0.25">
      <c r="A13" s="1276">
        <v>2012</v>
      </c>
      <c r="B13" s="1342">
        <v>5777</v>
      </c>
      <c r="C13" s="1342"/>
      <c r="D13" s="1342">
        <f t="shared" si="0"/>
        <v>-102</v>
      </c>
      <c r="E13" s="1342"/>
      <c r="F13" s="1394">
        <v>19.510000000000002</v>
      </c>
      <c r="G13" s="1394"/>
      <c r="H13" s="1394">
        <f t="shared" si="1"/>
        <v>0.2900000000000027</v>
      </c>
      <c r="I13" s="1394"/>
      <c r="J13" s="1342">
        <v>112727</v>
      </c>
      <c r="K13" s="1342"/>
      <c r="L13" s="1342">
        <f t="shared" si="2"/>
        <v>-274</v>
      </c>
      <c r="M13" s="1319"/>
    </row>
    <row r="14" spans="1:14" s="1275" customFormat="1" ht="15.75" x14ac:dyDescent="0.25">
      <c r="A14" s="1277">
        <v>2013</v>
      </c>
      <c r="B14" s="1353">
        <v>6683</v>
      </c>
      <c r="C14" s="1346"/>
      <c r="D14" s="1346">
        <f t="shared" si="0"/>
        <v>906</v>
      </c>
      <c r="E14" s="1346"/>
      <c r="F14" s="1396">
        <v>21.5</v>
      </c>
      <c r="G14" s="1396"/>
      <c r="H14" s="1396">
        <f t="shared" si="1"/>
        <v>1.9899999999999984</v>
      </c>
      <c r="I14" s="1396"/>
      <c r="J14" s="1346">
        <v>143705</v>
      </c>
      <c r="K14" s="1346"/>
      <c r="L14" s="1346">
        <f t="shared" si="2"/>
        <v>30978</v>
      </c>
      <c r="M14" s="1406"/>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30.7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&amp;L273</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0.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 style="1263" customWidth="1"/>
    <col min="14" max="14" width="11.5" style="1263" customWidth="1"/>
    <col min="15" max="15" width="10.5" style="1263" customWidth="1"/>
    <col min="16" max="16384" width="10.25" style="1263"/>
  </cols>
  <sheetData>
    <row r="1" spans="1:14" ht="15.75" customHeight="1" x14ac:dyDescent="0.25">
      <c r="A1" s="1257" t="s">
        <v>1036</v>
      </c>
      <c r="B1" s="1257"/>
      <c r="C1" s="1257"/>
      <c r="D1" s="1419"/>
      <c r="E1" s="1419"/>
      <c r="F1" s="1420"/>
      <c r="G1" s="1420"/>
      <c r="H1" s="1419"/>
      <c r="I1" s="1419"/>
      <c r="J1" s="1420"/>
      <c r="K1" s="1420"/>
      <c r="L1" s="1419"/>
      <c r="M1" s="1292" t="s">
        <v>1051</v>
      </c>
      <c r="N1" s="1275"/>
    </row>
    <row r="2" spans="1:14" ht="18" x14ac:dyDescent="0.25">
      <c r="A2" s="1398" t="s">
        <v>1116</v>
      </c>
      <c r="B2" s="1398"/>
      <c r="C2" s="1398"/>
      <c r="D2" s="1419"/>
      <c r="E2" s="1419"/>
      <c r="F2" s="1420"/>
      <c r="G2" s="1420"/>
      <c r="H2" s="1419"/>
      <c r="I2" s="1419"/>
      <c r="J2" s="1420"/>
      <c r="K2" s="1420"/>
      <c r="L2" s="1419"/>
      <c r="M2" s="1420"/>
      <c r="N2" s="1275"/>
    </row>
    <row r="3" spans="1:14" ht="18" x14ac:dyDescent="0.25">
      <c r="A3" s="1257" t="s">
        <v>276</v>
      </c>
      <c r="B3" s="1257"/>
      <c r="C3" s="1257"/>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334</v>
      </c>
      <c r="C5" s="1537"/>
      <c r="D5" s="1537" t="s">
        <v>1042</v>
      </c>
      <c r="E5" s="1537"/>
      <c r="F5" s="1537" t="s">
        <v>320</v>
      </c>
      <c r="G5" s="1537"/>
      <c r="H5" s="1537" t="s">
        <v>1042</v>
      </c>
      <c r="I5" s="1537"/>
      <c r="J5" s="1537" t="s">
        <v>314</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2">
        <v>2006</v>
      </c>
      <c r="B7" s="1342">
        <v>797</v>
      </c>
      <c r="C7" s="1342"/>
      <c r="D7" s="1342" t="s">
        <v>293</v>
      </c>
      <c r="E7" s="1342"/>
      <c r="F7" s="1394">
        <v>19.05</v>
      </c>
      <c r="G7" s="1394"/>
      <c r="H7" s="1394" t="s">
        <v>293</v>
      </c>
      <c r="I7" s="1394"/>
      <c r="J7" s="1342">
        <v>15180</v>
      </c>
      <c r="K7" s="1342"/>
      <c r="L7" s="1342" t="s">
        <v>293</v>
      </c>
      <c r="M7" s="1319"/>
    </row>
    <row r="8" spans="1:14" ht="15.75" x14ac:dyDescent="0.25">
      <c r="A8" s="1276">
        <v>2007</v>
      </c>
      <c r="B8" s="1342">
        <v>850</v>
      </c>
      <c r="C8" s="1342"/>
      <c r="D8" s="1342">
        <f>B8-B7</f>
        <v>53</v>
      </c>
      <c r="E8" s="1342"/>
      <c r="F8" s="1394">
        <v>18.86</v>
      </c>
      <c r="G8" s="1394"/>
      <c r="H8" s="1394">
        <f>F8-F7</f>
        <v>-0.19000000000000128</v>
      </c>
      <c r="I8" s="1394"/>
      <c r="J8" s="1342">
        <v>16039</v>
      </c>
      <c r="K8" s="1342"/>
      <c r="L8" s="1342">
        <f>J8-J7</f>
        <v>859</v>
      </c>
      <c r="M8" s="1319"/>
    </row>
    <row r="9" spans="1:14" ht="15.75" x14ac:dyDescent="0.25">
      <c r="A9" s="1276">
        <v>2008</v>
      </c>
      <c r="B9" s="1342">
        <v>811</v>
      </c>
      <c r="C9" s="1342"/>
      <c r="D9" s="1342">
        <f t="shared" ref="D9:D14" si="0">B9-B8</f>
        <v>-39</v>
      </c>
      <c r="E9" s="1342"/>
      <c r="F9" s="1394">
        <v>18.37</v>
      </c>
      <c r="G9" s="1394"/>
      <c r="H9" s="1394">
        <f t="shared" ref="H9:H14" si="1">F9-F8</f>
        <v>-0.48999999999999844</v>
      </c>
      <c r="I9" s="1394"/>
      <c r="J9" s="1342">
        <v>14901</v>
      </c>
      <c r="K9" s="1342"/>
      <c r="L9" s="1342">
        <f t="shared" ref="L9:L14" si="2">J9-J8</f>
        <v>-1138</v>
      </c>
      <c r="M9" s="1319"/>
    </row>
    <row r="10" spans="1:14" ht="15.75" x14ac:dyDescent="0.25">
      <c r="A10" s="1276">
        <v>2009</v>
      </c>
      <c r="B10" s="1342">
        <v>1053</v>
      </c>
      <c r="C10" s="1342"/>
      <c r="D10" s="1342">
        <f t="shared" si="0"/>
        <v>242</v>
      </c>
      <c r="E10" s="1342"/>
      <c r="F10" s="1394">
        <v>17.63</v>
      </c>
      <c r="G10" s="1394"/>
      <c r="H10" s="1394">
        <f t="shared" si="1"/>
        <v>-0.74000000000000199</v>
      </c>
      <c r="I10" s="1394"/>
      <c r="J10" s="1342">
        <v>18572</v>
      </c>
      <c r="K10" s="1342"/>
      <c r="L10" s="1342">
        <f t="shared" si="2"/>
        <v>3671</v>
      </c>
      <c r="M10" s="1319"/>
    </row>
    <row r="11" spans="1:14" ht="15.75" x14ac:dyDescent="0.25">
      <c r="A11" s="1276">
        <v>2010</v>
      </c>
      <c r="B11" s="1342">
        <v>1026</v>
      </c>
      <c r="C11" s="1342"/>
      <c r="D11" s="1342">
        <f t="shared" si="0"/>
        <v>-27</v>
      </c>
      <c r="E11" s="1342"/>
      <c r="F11" s="1394">
        <v>18.239999999999998</v>
      </c>
      <c r="G11" s="1394"/>
      <c r="H11" s="1394">
        <f t="shared" si="1"/>
        <v>0.60999999999999943</v>
      </c>
      <c r="I11" s="1394"/>
      <c r="J11" s="1342">
        <v>18711</v>
      </c>
      <c r="K11" s="1342"/>
      <c r="L11" s="1342">
        <f t="shared" si="2"/>
        <v>139</v>
      </c>
      <c r="M11" s="1319"/>
    </row>
    <row r="12" spans="1:14" ht="15.75" x14ac:dyDescent="0.25">
      <c r="A12" s="1276">
        <v>2011</v>
      </c>
      <c r="B12" s="1342">
        <v>950</v>
      </c>
      <c r="C12" s="1342"/>
      <c r="D12" s="1342">
        <f t="shared" si="0"/>
        <v>-76</v>
      </c>
      <c r="E12" s="1342"/>
      <c r="F12" s="1394">
        <v>18.170000000000002</v>
      </c>
      <c r="G12" s="1394"/>
      <c r="H12" s="1394">
        <f t="shared" si="1"/>
        <v>-6.9999999999996732E-2</v>
      </c>
      <c r="I12" s="1394"/>
      <c r="J12" s="1342">
        <v>17258</v>
      </c>
      <c r="K12" s="1342"/>
      <c r="L12" s="1342">
        <f t="shared" si="2"/>
        <v>-1453</v>
      </c>
      <c r="M12" s="1319"/>
    </row>
    <row r="13" spans="1:14" ht="15.75" x14ac:dyDescent="0.25">
      <c r="A13" s="1276">
        <v>2012</v>
      </c>
      <c r="B13" s="1363">
        <v>931</v>
      </c>
      <c r="C13" s="1342"/>
      <c r="D13" s="1342">
        <f t="shared" si="0"/>
        <v>-19</v>
      </c>
      <c r="E13" s="1342"/>
      <c r="F13" s="1395">
        <v>20.23</v>
      </c>
      <c r="G13" s="1395"/>
      <c r="H13" s="1395">
        <f t="shared" si="1"/>
        <v>2.0599999999999987</v>
      </c>
      <c r="I13" s="1395"/>
      <c r="J13" s="1342">
        <v>18823</v>
      </c>
      <c r="K13" s="1342"/>
      <c r="L13" s="1342">
        <f t="shared" si="2"/>
        <v>1565</v>
      </c>
      <c r="M13" s="1456"/>
    </row>
    <row r="14" spans="1:14" s="1275" customFormat="1" ht="15.75" x14ac:dyDescent="0.25">
      <c r="A14" s="1277">
        <v>2013</v>
      </c>
      <c r="B14" s="1353">
        <v>1253</v>
      </c>
      <c r="C14" s="1346"/>
      <c r="D14" s="1346">
        <f t="shared" si="0"/>
        <v>322</v>
      </c>
      <c r="E14" s="1346"/>
      <c r="F14" s="1396">
        <v>23.38</v>
      </c>
      <c r="G14" s="1396"/>
      <c r="H14" s="1396">
        <f t="shared" si="1"/>
        <v>3.1499999999999986</v>
      </c>
      <c r="I14" s="1396"/>
      <c r="J14" s="1346">
        <v>29295</v>
      </c>
      <c r="K14" s="1346"/>
      <c r="L14" s="1346">
        <f t="shared" si="2"/>
        <v>10472</v>
      </c>
      <c r="M14" s="1406"/>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30.7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&amp;R274</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3.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5.75" customHeight="1" x14ac:dyDescent="0.25">
      <c r="A1" s="1257" t="s">
        <v>1036</v>
      </c>
      <c r="B1" s="1418"/>
      <c r="C1" s="1500"/>
      <c r="D1" s="1419"/>
      <c r="E1" s="1419"/>
      <c r="F1" s="1420"/>
      <c r="G1" s="1420"/>
      <c r="H1" s="1419"/>
      <c r="I1" s="1419"/>
      <c r="J1" s="1420"/>
      <c r="K1" s="1420"/>
      <c r="L1" s="1419"/>
      <c r="M1" s="1292" t="s">
        <v>1052</v>
      </c>
      <c r="N1" s="1275"/>
    </row>
    <row r="2" spans="1:14" ht="18" x14ac:dyDescent="0.25">
      <c r="A2" s="1257" t="s">
        <v>1117</v>
      </c>
      <c r="B2" s="1418"/>
      <c r="C2" s="1500"/>
      <c r="D2" s="1419"/>
      <c r="E2" s="1419"/>
      <c r="F2" s="1420"/>
      <c r="G2" s="1420"/>
      <c r="H2" s="1419"/>
      <c r="I2" s="1419"/>
      <c r="J2" s="1420"/>
      <c r="K2" s="1420"/>
      <c r="L2" s="1419"/>
      <c r="M2" s="1420"/>
      <c r="N2" s="1275"/>
    </row>
    <row r="3" spans="1:14" ht="18" x14ac:dyDescent="0.25">
      <c r="A3" s="1257"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537"/>
      <c r="D5" s="1537" t="s">
        <v>1042</v>
      </c>
      <c r="E5" s="1537"/>
      <c r="F5" s="1537" t="s">
        <v>320</v>
      </c>
      <c r="G5" s="1537"/>
      <c r="H5" s="1537" t="s">
        <v>1042</v>
      </c>
      <c r="I5" s="1537"/>
      <c r="J5" s="1537" t="s">
        <v>326</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2">
        <v>2006</v>
      </c>
      <c r="B7" s="1342">
        <v>792</v>
      </c>
      <c r="C7" s="1422"/>
      <c r="D7" s="1342" t="s">
        <v>293</v>
      </c>
      <c r="E7" s="1408"/>
      <c r="F7" s="1394">
        <v>19.690000000000001</v>
      </c>
      <c r="G7" s="1409"/>
      <c r="H7" s="1394" t="s">
        <v>293</v>
      </c>
      <c r="I7" s="1408"/>
      <c r="J7" s="1342">
        <v>15592</v>
      </c>
      <c r="K7" s="1410"/>
      <c r="L7" s="1342" t="s">
        <v>293</v>
      </c>
      <c r="M7" s="1319"/>
    </row>
    <row r="8" spans="1:14" ht="15.75" x14ac:dyDescent="0.25">
      <c r="A8" s="1276">
        <v>2007</v>
      </c>
      <c r="B8" s="1342">
        <v>687</v>
      </c>
      <c r="C8" s="1422"/>
      <c r="D8" s="1342">
        <f>B8-B7</f>
        <v>-105</v>
      </c>
      <c r="E8" s="1411"/>
      <c r="F8" s="1394">
        <v>17.62</v>
      </c>
      <c r="G8" s="1409"/>
      <c r="H8" s="1394">
        <f>F8-F7</f>
        <v>-2.0700000000000003</v>
      </c>
      <c r="I8" s="1412"/>
      <c r="J8" s="1342">
        <v>12116</v>
      </c>
      <c r="K8" s="1410"/>
      <c r="L8" s="1342">
        <f>J8-J7</f>
        <v>-3476</v>
      </c>
      <c r="M8" s="1319"/>
    </row>
    <row r="9" spans="1:14" ht="15.75" x14ac:dyDescent="0.25">
      <c r="A9" s="1276">
        <v>2008</v>
      </c>
      <c r="B9" s="1342">
        <v>790</v>
      </c>
      <c r="C9" s="1422"/>
      <c r="D9" s="1342">
        <f t="shared" ref="D9:D14" si="0">B9-B8</f>
        <v>103</v>
      </c>
      <c r="E9" s="1411"/>
      <c r="F9" s="1394">
        <v>17.87</v>
      </c>
      <c r="G9" s="1409"/>
      <c r="H9" s="1394">
        <f t="shared" ref="H9:H14" si="1">F9-F8</f>
        <v>0.25</v>
      </c>
      <c r="I9" s="1413"/>
      <c r="J9" s="1342">
        <v>14116</v>
      </c>
      <c r="K9" s="1410"/>
      <c r="L9" s="1342">
        <f t="shared" ref="L9:L14" si="2">J9-J8</f>
        <v>2000</v>
      </c>
      <c r="M9" s="1319"/>
    </row>
    <row r="10" spans="1:14" ht="15.75" x14ac:dyDescent="0.25">
      <c r="A10" s="1276">
        <v>2009</v>
      </c>
      <c r="B10" s="1342">
        <v>1028</v>
      </c>
      <c r="C10" s="1422"/>
      <c r="D10" s="1342">
        <f t="shared" si="0"/>
        <v>238</v>
      </c>
      <c r="E10" s="1411"/>
      <c r="F10" s="1394">
        <v>17.670000000000002</v>
      </c>
      <c r="G10" s="1409"/>
      <c r="H10" s="1394">
        <f t="shared" si="1"/>
        <v>-0.19999999999999929</v>
      </c>
      <c r="I10" s="1412"/>
      <c r="J10" s="1342">
        <v>18157</v>
      </c>
      <c r="K10" s="1410"/>
      <c r="L10" s="1342">
        <f t="shared" si="2"/>
        <v>4041</v>
      </c>
      <c r="M10" s="1319"/>
    </row>
    <row r="11" spans="1:14" ht="15.75" x14ac:dyDescent="0.25">
      <c r="A11" s="1276">
        <v>2010</v>
      </c>
      <c r="B11" s="1342">
        <v>970</v>
      </c>
      <c r="C11" s="1422"/>
      <c r="D11" s="1342">
        <f t="shared" si="0"/>
        <v>-58</v>
      </c>
      <c r="E11" s="1411"/>
      <c r="F11" s="1394">
        <v>17.73</v>
      </c>
      <c r="G11" s="1409"/>
      <c r="H11" s="1394">
        <f t="shared" si="1"/>
        <v>5.9999999999998721E-2</v>
      </c>
      <c r="I11" s="1413"/>
      <c r="J11" s="1342">
        <v>17192</v>
      </c>
      <c r="K11" s="1410"/>
      <c r="L11" s="1342">
        <f t="shared" si="2"/>
        <v>-965</v>
      </c>
      <c r="M11" s="1319"/>
    </row>
    <row r="12" spans="1:14" ht="15.75" x14ac:dyDescent="0.25">
      <c r="A12" s="1276">
        <v>2011</v>
      </c>
      <c r="B12" s="1342">
        <v>914</v>
      </c>
      <c r="C12" s="1422"/>
      <c r="D12" s="1342">
        <f t="shared" si="0"/>
        <v>-56</v>
      </c>
      <c r="E12" s="1411"/>
      <c r="F12" s="1394">
        <v>17.78</v>
      </c>
      <c r="G12" s="1409"/>
      <c r="H12" s="1394">
        <f t="shared" si="1"/>
        <v>5.0000000000000711E-2</v>
      </c>
      <c r="I12" s="1413"/>
      <c r="J12" s="1342">
        <v>16262</v>
      </c>
      <c r="K12" s="1410"/>
      <c r="L12" s="1342">
        <f t="shared" si="2"/>
        <v>-930</v>
      </c>
      <c r="M12" s="1319"/>
    </row>
    <row r="13" spans="1:14" ht="15.75" x14ac:dyDescent="0.25">
      <c r="A13" s="1276">
        <v>2012</v>
      </c>
      <c r="B13" s="1342">
        <v>911</v>
      </c>
      <c r="C13" s="1422"/>
      <c r="D13" s="1342">
        <f t="shared" si="0"/>
        <v>-3</v>
      </c>
      <c r="E13" s="1411"/>
      <c r="F13" s="1394">
        <v>19.149999999999999</v>
      </c>
      <c r="G13" s="1409"/>
      <c r="H13" s="1394">
        <f t="shared" si="1"/>
        <v>1.3699999999999974</v>
      </c>
      <c r="I13" s="1413"/>
      <c r="J13" s="1342">
        <v>17440</v>
      </c>
      <c r="K13" s="1410"/>
      <c r="L13" s="1342">
        <f t="shared" si="2"/>
        <v>1178</v>
      </c>
      <c r="M13" s="1319"/>
    </row>
    <row r="14" spans="1:14" s="1275" customFormat="1" ht="15.75" x14ac:dyDescent="0.25">
      <c r="A14" s="1277">
        <v>2013</v>
      </c>
      <c r="B14" s="1353">
        <v>1145</v>
      </c>
      <c r="C14" s="1423"/>
      <c r="D14" s="1346">
        <f t="shared" si="0"/>
        <v>234</v>
      </c>
      <c r="E14" s="1414"/>
      <c r="F14" s="1396">
        <v>22.16</v>
      </c>
      <c r="G14" s="1415"/>
      <c r="H14" s="1396">
        <f t="shared" si="1"/>
        <v>3.0100000000000016</v>
      </c>
      <c r="I14" s="1416"/>
      <c r="J14" s="1346">
        <v>25374</v>
      </c>
      <c r="K14" s="1417"/>
      <c r="L14" s="1346">
        <f t="shared" si="2"/>
        <v>7934</v>
      </c>
      <c r="M14" s="1406"/>
    </row>
    <row r="15" spans="1:14" ht="15.75" x14ac:dyDescent="0.25">
      <c r="A15" s="1281"/>
      <c r="B15" s="1282"/>
      <c r="C15" s="1282"/>
      <c r="D15" s="1282"/>
      <c r="E15" s="1282"/>
      <c r="F15" s="1319"/>
      <c r="G15" s="1319"/>
      <c r="H15" s="1282"/>
      <c r="I15" s="1282"/>
      <c r="J15" s="1282"/>
      <c r="K15" s="1282"/>
      <c r="L15" s="1282"/>
      <c r="M15" s="1283"/>
      <c r="N15" s="1405"/>
    </row>
    <row r="16" spans="1:14" ht="15.75" x14ac:dyDescent="0.25">
      <c r="A16" s="1281" t="s">
        <v>294</v>
      </c>
      <c r="B16" s="1282"/>
      <c r="C16" s="1282"/>
      <c r="D16" s="1282"/>
      <c r="E16" s="1282"/>
      <c r="F16" s="1319"/>
      <c r="G16" s="1319"/>
      <c r="H16" s="1282"/>
      <c r="I16" s="1282"/>
      <c r="J16" s="1282"/>
      <c r="K16" s="1282"/>
      <c r="L16" s="1282"/>
      <c r="M16" s="1283"/>
      <c r="N16" s="1405"/>
    </row>
    <row r="17" spans="1:14" ht="34.5" customHeight="1" x14ac:dyDescent="0.25">
      <c r="A17" s="1544" t="s">
        <v>288</v>
      </c>
      <c r="B17" s="1544"/>
      <c r="C17" s="1544"/>
      <c r="D17" s="1544"/>
      <c r="E17" s="1544"/>
      <c r="F17" s="1544"/>
      <c r="G17" s="1544"/>
      <c r="H17" s="1544"/>
      <c r="I17" s="1544"/>
      <c r="J17" s="1544"/>
      <c r="K17" s="1544"/>
      <c r="L17" s="1544"/>
      <c r="M17" s="1544"/>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M6"/>
    <mergeCell ref="A17:M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&amp;L275</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25"/>
  <sheetViews>
    <sheetView showGridLines="0" view="pageBreakPreview" zoomScaleNormal="10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0.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5.75" customHeight="1" x14ac:dyDescent="0.25">
      <c r="A1" s="1257" t="s">
        <v>1036</v>
      </c>
      <c r="B1" s="1418"/>
      <c r="C1" s="1500"/>
      <c r="D1" s="1419"/>
      <c r="E1" s="1419"/>
      <c r="F1" s="1420"/>
      <c r="G1" s="1420"/>
      <c r="H1" s="1419"/>
      <c r="I1" s="1419"/>
      <c r="J1" s="1420"/>
      <c r="K1" s="1420"/>
      <c r="L1" s="1419"/>
      <c r="M1" s="1292" t="s">
        <v>1053</v>
      </c>
      <c r="N1" s="1275"/>
    </row>
    <row r="2" spans="1:14" ht="18" x14ac:dyDescent="0.25">
      <c r="A2" s="1257" t="s">
        <v>1118</v>
      </c>
      <c r="B2" s="1418"/>
      <c r="C2" s="1500"/>
      <c r="D2" s="1419"/>
      <c r="E2" s="1419"/>
      <c r="F2" s="1420"/>
      <c r="G2" s="1420"/>
      <c r="H2" s="1419"/>
      <c r="I2" s="1419"/>
      <c r="J2" s="1420"/>
      <c r="K2" s="1420"/>
      <c r="L2" s="1419"/>
      <c r="M2" s="1420"/>
      <c r="N2" s="1275"/>
    </row>
    <row r="3" spans="1:14" ht="18" x14ac:dyDescent="0.25">
      <c r="A3" s="1257" t="s">
        <v>276</v>
      </c>
      <c r="B3" s="1420"/>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537"/>
      <c r="D5" s="1537" t="s">
        <v>1042</v>
      </c>
      <c r="E5" s="1537"/>
      <c r="F5" s="1537" t="s">
        <v>320</v>
      </c>
      <c r="G5" s="1537"/>
      <c r="H5" s="1537" t="s">
        <v>1042</v>
      </c>
      <c r="I5" s="1537"/>
      <c r="J5" s="1537" t="s">
        <v>326</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6">
        <v>2006</v>
      </c>
      <c r="B7" s="1342">
        <v>60773</v>
      </c>
      <c r="C7" s="1428"/>
      <c r="D7" s="1342" t="s">
        <v>293</v>
      </c>
      <c r="E7" s="1429"/>
      <c r="F7" s="1394">
        <v>13.09</v>
      </c>
      <c r="G7" s="1430"/>
      <c r="H7" s="1394" t="s">
        <v>293</v>
      </c>
      <c r="I7" s="1429"/>
      <c r="J7" s="1342">
        <v>795445</v>
      </c>
      <c r="K7" s="1431"/>
      <c r="L7" s="1342" t="s">
        <v>293</v>
      </c>
    </row>
    <row r="8" spans="1:14" ht="15.75" x14ac:dyDescent="0.25">
      <c r="A8" s="1276">
        <v>2007</v>
      </c>
      <c r="B8" s="1342">
        <v>59510</v>
      </c>
      <c r="C8" s="1428"/>
      <c r="D8" s="1342">
        <f>B8-B7</f>
        <v>-1263</v>
      </c>
      <c r="E8" s="1432"/>
      <c r="F8" s="1394">
        <v>13.56</v>
      </c>
      <c r="G8" s="1430"/>
      <c r="H8" s="1394">
        <f>F8-F7</f>
        <v>0.47000000000000064</v>
      </c>
      <c r="I8" s="1433"/>
      <c r="J8" s="1342">
        <v>806686</v>
      </c>
      <c r="K8" s="1431"/>
      <c r="L8" s="1342">
        <f>J8-J7</f>
        <v>11241</v>
      </c>
    </row>
    <row r="9" spans="1:14" ht="15.75" x14ac:dyDescent="0.25">
      <c r="A9" s="1276">
        <v>2008</v>
      </c>
      <c r="B9" s="1342">
        <v>62105</v>
      </c>
      <c r="C9" s="1428"/>
      <c r="D9" s="1342">
        <f t="shared" ref="D9:D14" si="0">B9-B8</f>
        <v>2595</v>
      </c>
      <c r="E9" s="1432"/>
      <c r="F9" s="1394">
        <v>13.6</v>
      </c>
      <c r="G9" s="1430"/>
      <c r="H9" s="1394">
        <f t="shared" ref="H9:H14" si="1">F9-F8</f>
        <v>3.9999999999999147E-2</v>
      </c>
      <c r="I9" s="1433"/>
      <c r="J9" s="1342">
        <v>844334</v>
      </c>
      <c r="K9" s="1431"/>
      <c r="L9" s="1342">
        <f t="shared" ref="L9:L14" si="2">J9-J8</f>
        <v>37648</v>
      </c>
    </row>
    <row r="10" spans="1:14" ht="15.75" x14ac:dyDescent="0.25">
      <c r="A10" s="1276">
        <v>2009</v>
      </c>
      <c r="B10" s="1342">
        <v>61500</v>
      </c>
      <c r="C10" s="1428"/>
      <c r="D10" s="1342">
        <f t="shared" si="0"/>
        <v>-605</v>
      </c>
      <c r="E10" s="1432"/>
      <c r="F10" s="1394">
        <v>14</v>
      </c>
      <c r="G10" s="1430"/>
      <c r="H10" s="1394">
        <f t="shared" si="1"/>
        <v>0.40000000000000036</v>
      </c>
      <c r="I10" s="1433"/>
      <c r="J10" s="1342">
        <v>860843</v>
      </c>
      <c r="K10" s="1431"/>
      <c r="L10" s="1342">
        <f t="shared" si="2"/>
        <v>16509</v>
      </c>
    </row>
    <row r="11" spans="1:14" ht="15.75" x14ac:dyDescent="0.25">
      <c r="A11" s="1276">
        <v>2010</v>
      </c>
      <c r="B11" s="1342">
        <v>63647</v>
      </c>
      <c r="C11" s="1428"/>
      <c r="D11" s="1342">
        <f t="shared" si="0"/>
        <v>2147</v>
      </c>
      <c r="E11" s="1432"/>
      <c r="F11" s="1394">
        <v>14.01</v>
      </c>
      <c r="G11" s="1430"/>
      <c r="H11" s="1394">
        <f t="shared" si="1"/>
        <v>9.9999999999997868E-3</v>
      </c>
      <c r="I11" s="1433"/>
      <c r="J11" s="1342">
        <v>891351</v>
      </c>
      <c r="K11" s="1431"/>
      <c r="L11" s="1342">
        <f t="shared" si="2"/>
        <v>30508</v>
      </c>
    </row>
    <row r="12" spans="1:14" ht="15.75" x14ac:dyDescent="0.25">
      <c r="A12" s="1276">
        <v>2011</v>
      </c>
      <c r="B12" s="1342">
        <v>62349</v>
      </c>
      <c r="C12" s="1428"/>
      <c r="D12" s="1342">
        <f t="shared" si="0"/>
        <v>-1298</v>
      </c>
      <c r="E12" s="1432"/>
      <c r="F12" s="1394">
        <v>13.64</v>
      </c>
      <c r="G12" s="1430"/>
      <c r="H12" s="1394">
        <f t="shared" si="1"/>
        <v>-0.36999999999999922</v>
      </c>
      <c r="I12" s="1434"/>
      <c r="J12" s="1342">
        <v>850167</v>
      </c>
      <c r="K12" s="1431"/>
      <c r="L12" s="1342">
        <f t="shared" si="2"/>
        <v>-41184</v>
      </c>
    </row>
    <row r="13" spans="1:14" ht="15.75" x14ac:dyDescent="0.25">
      <c r="A13" s="1276">
        <v>2012</v>
      </c>
      <c r="B13" s="1342">
        <v>61681</v>
      </c>
      <c r="C13" s="1428"/>
      <c r="D13" s="1342">
        <f t="shared" si="0"/>
        <v>-668</v>
      </c>
      <c r="E13" s="1432"/>
      <c r="F13" s="1394">
        <v>15.25</v>
      </c>
      <c r="G13" s="1430"/>
      <c r="H13" s="1394">
        <f t="shared" si="1"/>
        <v>1.6099999999999994</v>
      </c>
      <c r="I13" s="1433"/>
      <c r="J13" s="1342">
        <v>940702</v>
      </c>
      <c r="K13" s="1431"/>
      <c r="L13" s="1342">
        <f t="shared" si="2"/>
        <v>90535</v>
      </c>
    </row>
    <row r="14" spans="1:14" s="1275" customFormat="1" ht="15.75" x14ac:dyDescent="0.25">
      <c r="A14" s="1277">
        <v>2013</v>
      </c>
      <c r="B14" s="1346">
        <v>68361</v>
      </c>
      <c r="C14" s="1435"/>
      <c r="D14" s="1346">
        <f t="shared" si="0"/>
        <v>6680</v>
      </c>
      <c r="E14" s="1436"/>
      <c r="F14" s="1396">
        <v>17.41</v>
      </c>
      <c r="G14" s="1437"/>
      <c r="H14" s="1396">
        <f t="shared" si="1"/>
        <v>2.16</v>
      </c>
      <c r="I14" s="1438"/>
      <c r="J14" s="1346">
        <v>1190329</v>
      </c>
      <c r="K14" s="1439"/>
      <c r="L14" s="1346">
        <f t="shared" si="2"/>
        <v>249627</v>
      </c>
      <c r="M14" s="1280"/>
    </row>
    <row r="15" spans="1:14" x14ac:dyDescent="0.25">
      <c r="A15" s="1440"/>
      <c r="B15" s="1441"/>
      <c r="C15" s="1441"/>
      <c r="D15" s="1441"/>
      <c r="E15" s="1441"/>
      <c r="H15" s="1441"/>
      <c r="I15" s="1441"/>
      <c r="J15" s="1441"/>
      <c r="K15" s="1441"/>
      <c r="L15" s="1441"/>
      <c r="M15" s="1442"/>
      <c r="N15" s="1405"/>
    </row>
    <row r="16" spans="1:14" ht="15.75" x14ac:dyDescent="0.25">
      <c r="A16" s="1281" t="s">
        <v>294</v>
      </c>
      <c r="B16" s="1441"/>
      <c r="C16" s="1441"/>
      <c r="D16" s="1441"/>
      <c r="E16" s="1441"/>
      <c r="H16" s="1441"/>
      <c r="I16" s="1441"/>
      <c r="J16" s="1441"/>
      <c r="K16" s="1441"/>
      <c r="L16" s="1441"/>
      <c r="M16" s="1442"/>
      <c r="N16" s="1405"/>
    </row>
    <row r="17" spans="1:14" ht="15.75" x14ac:dyDescent="0.25">
      <c r="A17" s="1425" t="s">
        <v>325</v>
      </c>
      <c r="B17" s="1441"/>
      <c r="C17" s="1441"/>
      <c r="D17" s="1441"/>
      <c r="E17" s="1441"/>
      <c r="H17" s="1441"/>
      <c r="I17" s="1441"/>
      <c r="J17" s="1441"/>
      <c r="K17" s="1441"/>
      <c r="L17" s="1441"/>
      <c r="M17" s="1442"/>
      <c r="N17" s="1405"/>
    </row>
    <row r="18" spans="1:14" ht="30.75" customHeight="1" x14ac:dyDescent="0.25">
      <c r="A18" s="1547" t="s">
        <v>288</v>
      </c>
      <c r="B18" s="1547"/>
      <c r="C18" s="1547"/>
      <c r="D18" s="1547"/>
      <c r="E18" s="1547"/>
      <c r="F18" s="1547"/>
      <c r="G18" s="1547"/>
      <c r="H18" s="1547"/>
      <c r="I18" s="1547"/>
      <c r="J18" s="1547"/>
      <c r="K18" s="1547"/>
      <c r="L18" s="1547"/>
      <c r="M18" s="1547"/>
      <c r="N18" s="1275"/>
    </row>
    <row r="19" spans="1:14" x14ac:dyDescent="0.25">
      <c r="A19" s="1275"/>
      <c r="B19" s="1275"/>
      <c r="C19" s="1275"/>
      <c r="D19" s="1291"/>
      <c r="E19" s="1291"/>
      <c r="F19" s="1290"/>
      <c r="G19" s="1290"/>
      <c r="H19" s="1291"/>
      <c r="I19" s="1291"/>
      <c r="J19" s="1275"/>
      <c r="K19" s="1275"/>
      <c r="L19" s="1291"/>
      <c r="M19" s="1275"/>
      <c r="N19" s="1275"/>
    </row>
    <row r="25" spans="1:14" ht="15.75" x14ac:dyDescent="0.25">
      <c r="B25" s="1394"/>
      <c r="C25" s="1394"/>
    </row>
  </sheetData>
  <mergeCells count="8">
    <mergeCell ref="L5:M6"/>
    <mergeCell ref="A18:M18"/>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&amp;R276</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18" ht="15.75" customHeight="1" x14ac:dyDescent="0.25">
      <c r="A1" s="1257" t="s">
        <v>1036</v>
      </c>
      <c r="B1" s="1418"/>
      <c r="C1" s="1418"/>
      <c r="D1" s="1419"/>
      <c r="E1" s="1419"/>
      <c r="F1" s="1420"/>
      <c r="G1" s="1420"/>
      <c r="H1" s="1419"/>
      <c r="I1" s="1419"/>
      <c r="J1" s="1420"/>
      <c r="K1" s="1420"/>
      <c r="L1" s="1419"/>
      <c r="M1" s="1419"/>
      <c r="N1" s="1420"/>
      <c r="O1" s="1420"/>
      <c r="P1" s="1292"/>
      <c r="Q1" s="1292" t="s">
        <v>1054</v>
      </c>
      <c r="R1" s="1275"/>
    </row>
    <row r="2" spans="1:18" ht="18" x14ac:dyDescent="0.25">
      <c r="A2" s="1257" t="s">
        <v>1119</v>
      </c>
      <c r="B2" s="1418"/>
      <c r="C2" s="1418"/>
      <c r="D2" s="1419"/>
      <c r="E2" s="1419"/>
      <c r="F2" s="1420"/>
      <c r="G2" s="1420"/>
      <c r="H2" s="1419"/>
      <c r="I2" s="1419"/>
      <c r="J2" s="1420"/>
      <c r="K2" s="1420"/>
      <c r="L2" s="1419"/>
      <c r="M2" s="1419"/>
      <c r="N2" s="1420"/>
      <c r="O2" s="1420"/>
      <c r="P2" s="1419"/>
      <c r="Q2" s="1420"/>
      <c r="R2" s="1275"/>
    </row>
    <row r="3" spans="1:18" ht="18" x14ac:dyDescent="0.25">
      <c r="A3" s="1257" t="s">
        <v>276</v>
      </c>
      <c r="B3" s="1420"/>
      <c r="C3" s="1420"/>
      <c r="D3" s="1421"/>
      <c r="E3" s="1421"/>
      <c r="F3" s="1420"/>
      <c r="G3" s="1420"/>
      <c r="H3" s="1421"/>
      <c r="I3" s="1421"/>
      <c r="J3" s="1420"/>
      <c r="K3" s="1420"/>
      <c r="L3" s="1421"/>
      <c r="M3" s="1421"/>
      <c r="N3" s="1420"/>
      <c r="O3" s="1420"/>
      <c r="P3" s="1421"/>
      <c r="Q3" s="1420"/>
      <c r="R3" s="1275"/>
    </row>
    <row r="4" spans="1:18" ht="15.75" x14ac:dyDescent="0.25">
      <c r="A4" s="1354"/>
      <c r="B4" s="1354"/>
      <c r="C4" s="1354"/>
      <c r="D4" s="1356"/>
      <c r="E4" s="1356"/>
      <c r="F4" s="1354"/>
      <c r="G4" s="1354"/>
      <c r="H4" s="1356"/>
      <c r="I4" s="1356"/>
      <c r="J4" s="1355"/>
      <c r="K4" s="1355"/>
      <c r="L4" s="1356"/>
      <c r="M4" s="1356"/>
      <c r="N4" s="1355"/>
      <c r="O4" s="1355"/>
      <c r="P4" s="1356"/>
      <c r="Q4" s="1354"/>
      <c r="R4" s="1275"/>
    </row>
    <row r="5" spans="1:18" ht="24.95" customHeight="1" x14ac:dyDescent="0.25">
      <c r="A5" s="1537" t="s">
        <v>62</v>
      </c>
      <c r="B5" s="1537" t="s">
        <v>329</v>
      </c>
      <c r="C5" s="1537"/>
      <c r="D5" s="1537" t="s">
        <v>1042</v>
      </c>
      <c r="E5" s="1537"/>
      <c r="F5" s="1537" t="s">
        <v>320</v>
      </c>
      <c r="G5" s="1537"/>
      <c r="H5" s="1537" t="s">
        <v>1042</v>
      </c>
      <c r="I5" s="1537"/>
      <c r="J5" s="1537" t="s">
        <v>324</v>
      </c>
      <c r="K5" s="1537"/>
      <c r="L5" s="1537" t="s">
        <v>1042</v>
      </c>
      <c r="M5" s="1537"/>
      <c r="N5" s="1537" t="s">
        <v>331</v>
      </c>
      <c r="O5" s="1537"/>
      <c r="P5" s="1537" t="s">
        <v>1042</v>
      </c>
      <c r="Q5" s="1537"/>
    </row>
    <row r="6" spans="1:18" ht="24.95" customHeight="1" x14ac:dyDescent="0.25">
      <c r="A6" s="1539"/>
      <c r="B6" s="1539"/>
      <c r="C6" s="1539"/>
      <c r="D6" s="1539"/>
      <c r="E6" s="1539"/>
      <c r="F6" s="1539"/>
      <c r="G6" s="1539"/>
      <c r="H6" s="1539"/>
      <c r="I6" s="1539"/>
      <c r="J6" s="1539"/>
      <c r="K6" s="1539"/>
      <c r="L6" s="1539"/>
      <c r="M6" s="1539"/>
      <c r="N6" s="1539"/>
      <c r="O6" s="1539"/>
      <c r="P6" s="1539"/>
      <c r="Q6" s="1539"/>
    </row>
    <row r="7" spans="1:18" ht="15.75" x14ac:dyDescent="0.25">
      <c r="A7" s="1276">
        <v>2006</v>
      </c>
      <c r="B7" s="1342">
        <v>4984</v>
      </c>
      <c r="C7" s="1342"/>
      <c r="D7" s="1342" t="s">
        <v>293</v>
      </c>
      <c r="E7" s="1342"/>
      <c r="F7" s="1394">
        <v>29.4</v>
      </c>
      <c r="G7" s="1394"/>
      <c r="H7" s="1394" t="s">
        <v>293</v>
      </c>
      <c r="I7" s="1394"/>
      <c r="J7" s="1342">
        <v>146499</v>
      </c>
      <c r="K7" s="1342"/>
      <c r="L7" s="1342" t="s">
        <v>293</v>
      </c>
      <c r="M7" s="1342"/>
      <c r="N7" s="1342">
        <v>24494</v>
      </c>
      <c r="O7" s="1342"/>
      <c r="P7" s="1342" t="s">
        <v>293</v>
      </c>
    </row>
    <row r="8" spans="1:18" ht="15.75" x14ac:dyDescent="0.25">
      <c r="A8" s="1276">
        <v>2007</v>
      </c>
      <c r="B8" s="1342">
        <v>5256</v>
      </c>
      <c r="C8" s="1342"/>
      <c r="D8" s="1342">
        <f>B8-B7</f>
        <v>272</v>
      </c>
      <c r="E8" s="1342"/>
      <c r="F8" s="1394">
        <v>31.47</v>
      </c>
      <c r="G8" s="1394"/>
      <c r="H8" s="1394">
        <f>F8-F7</f>
        <v>2.0700000000000003</v>
      </c>
      <c r="I8" s="1394"/>
      <c r="J8" s="1342">
        <v>165432</v>
      </c>
      <c r="K8" s="1342"/>
      <c r="L8" s="1342">
        <f>J8-J7</f>
        <v>18933</v>
      </c>
      <c r="M8" s="1342"/>
      <c r="N8" s="1342">
        <v>26043</v>
      </c>
      <c r="O8" s="1342"/>
      <c r="P8" s="1342">
        <f>N8-N7</f>
        <v>1549</v>
      </c>
    </row>
    <row r="9" spans="1:18" ht="15.75" x14ac:dyDescent="0.25">
      <c r="A9" s="1276">
        <v>2008</v>
      </c>
      <c r="B9" s="1342">
        <v>5083</v>
      </c>
      <c r="C9" s="1342"/>
      <c r="D9" s="1342">
        <f t="shared" ref="D9:D14" si="0">B9-B8</f>
        <v>-173</v>
      </c>
      <c r="E9" s="1342"/>
      <c r="F9" s="1394">
        <v>31.25</v>
      </c>
      <c r="G9" s="1394"/>
      <c r="H9" s="1394">
        <f t="shared" ref="H9:H14" si="1">F9-F8</f>
        <v>-0.21999999999999886</v>
      </c>
      <c r="I9" s="1394"/>
      <c r="J9" s="1342">
        <v>158834</v>
      </c>
      <c r="K9" s="1342"/>
      <c r="L9" s="1342">
        <f t="shared" ref="L9:L14" si="2">J9-J8</f>
        <v>-6598</v>
      </c>
      <c r="M9" s="1342"/>
      <c r="N9" s="1342">
        <v>25223</v>
      </c>
      <c r="O9" s="1342"/>
      <c r="P9" s="1342">
        <f t="shared" ref="P9:P14" si="3">N9-N8</f>
        <v>-820</v>
      </c>
    </row>
    <row r="10" spans="1:18" ht="15.75" x14ac:dyDescent="0.25">
      <c r="A10" s="1276">
        <v>2009</v>
      </c>
      <c r="B10" s="1342">
        <v>5867</v>
      </c>
      <c r="C10" s="1342"/>
      <c r="D10" s="1342">
        <f t="shared" si="0"/>
        <v>784</v>
      </c>
      <c r="E10" s="1342"/>
      <c r="F10" s="1394">
        <v>33.99</v>
      </c>
      <c r="G10" s="1394"/>
      <c r="H10" s="1394">
        <f t="shared" si="1"/>
        <v>2.740000000000002</v>
      </c>
      <c r="I10" s="1394"/>
      <c r="J10" s="1342">
        <v>199434</v>
      </c>
      <c r="K10" s="1342"/>
      <c r="L10" s="1342">
        <f t="shared" si="2"/>
        <v>40600</v>
      </c>
      <c r="M10" s="1342"/>
      <c r="N10" s="1342">
        <v>28966</v>
      </c>
      <c r="O10" s="1342"/>
      <c r="P10" s="1342">
        <f t="shared" si="3"/>
        <v>3743</v>
      </c>
    </row>
    <row r="11" spans="1:18" ht="15.75" x14ac:dyDescent="0.25">
      <c r="A11" s="1276">
        <v>2010</v>
      </c>
      <c r="B11" s="1342">
        <v>5991</v>
      </c>
      <c r="C11" s="1342"/>
      <c r="D11" s="1342">
        <f t="shared" si="0"/>
        <v>124</v>
      </c>
      <c r="E11" s="1342"/>
      <c r="F11" s="1394">
        <v>32.06</v>
      </c>
      <c r="G11" s="1394"/>
      <c r="H11" s="1394">
        <f t="shared" si="1"/>
        <v>-1.9299999999999997</v>
      </c>
      <c r="I11" s="1394"/>
      <c r="J11" s="1342">
        <v>192055</v>
      </c>
      <c r="K11" s="1342"/>
      <c r="L11" s="1342">
        <f t="shared" si="2"/>
        <v>-7379</v>
      </c>
      <c r="M11" s="1342"/>
      <c r="N11" s="1342">
        <v>29473</v>
      </c>
      <c r="O11" s="1342"/>
      <c r="P11" s="1342">
        <f t="shared" si="3"/>
        <v>507</v>
      </c>
    </row>
    <row r="12" spans="1:18" ht="15.75" x14ac:dyDescent="0.25">
      <c r="A12" s="1276">
        <v>2011</v>
      </c>
      <c r="B12" s="1342">
        <v>5665</v>
      </c>
      <c r="C12" s="1342"/>
      <c r="D12" s="1342">
        <f t="shared" si="0"/>
        <v>-326</v>
      </c>
      <c r="E12" s="1342"/>
      <c r="F12" s="1394">
        <v>32.14</v>
      </c>
      <c r="G12" s="1394"/>
      <c r="H12" s="1394">
        <f t="shared" si="1"/>
        <v>7.9999999999998295E-2</v>
      </c>
      <c r="I12" s="1394"/>
      <c r="J12" s="1342">
        <v>182077</v>
      </c>
      <c r="K12" s="1342"/>
      <c r="L12" s="1342">
        <f t="shared" si="2"/>
        <v>-9978</v>
      </c>
      <c r="M12" s="1342"/>
      <c r="N12" s="1342">
        <v>27927</v>
      </c>
      <c r="O12" s="1342"/>
      <c r="P12" s="1342">
        <f t="shared" si="3"/>
        <v>-1546</v>
      </c>
    </row>
    <row r="13" spans="1:18" ht="15.75" x14ac:dyDescent="0.25">
      <c r="A13" s="1276">
        <v>2012</v>
      </c>
      <c r="B13" s="1342">
        <v>5764</v>
      </c>
      <c r="C13" s="1342"/>
      <c r="D13" s="1342">
        <f t="shared" si="0"/>
        <v>99</v>
      </c>
      <c r="E13" s="1342"/>
      <c r="F13" s="1394">
        <v>33.75</v>
      </c>
      <c r="G13" s="1394"/>
      <c r="H13" s="1394">
        <f t="shared" si="1"/>
        <v>1.6099999999999994</v>
      </c>
      <c r="I13" s="1394"/>
      <c r="J13" s="1342">
        <v>194555</v>
      </c>
      <c r="K13" s="1342"/>
      <c r="L13" s="1342">
        <f t="shared" si="2"/>
        <v>12478</v>
      </c>
      <c r="M13" s="1342"/>
      <c r="N13" s="1342">
        <v>28649</v>
      </c>
      <c r="O13" s="1342"/>
      <c r="P13" s="1342">
        <f t="shared" si="3"/>
        <v>722</v>
      </c>
    </row>
    <row r="14" spans="1:18" s="1275" customFormat="1" ht="15.75" x14ac:dyDescent="0.25">
      <c r="A14" s="1277">
        <v>2013</v>
      </c>
      <c r="B14" s="1353">
        <v>6932</v>
      </c>
      <c r="C14" s="1346"/>
      <c r="D14" s="1346">
        <f t="shared" si="0"/>
        <v>1168</v>
      </c>
      <c r="E14" s="1346"/>
      <c r="F14" s="1396">
        <v>43.7</v>
      </c>
      <c r="G14" s="1396"/>
      <c r="H14" s="1396">
        <f t="shared" si="1"/>
        <v>9.9500000000000028</v>
      </c>
      <c r="I14" s="1396"/>
      <c r="J14" s="1346">
        <v>302937</v>
      </c>
      <c r="K14" s="1346"/>
      <c r="L14" s="1346">
        <f t="shared" si="2"/>
        <v>108382</v>
      </c>
      <c r="M14" s="1346"/>
      <c r="N14" s="1346">
        <v>32278</v>
      </c>
      <c r="O14" s="1346"/>
      <c r="P14" s="1346">
        <f t="shared" si="3"/>
        <v>3629</v>
      </c>
      <c r="Q14" s="1280"/>
    </row>
    <row r="15" spans="1:18" x14ac:dyDescent="0.25">
      <c r="A15" s="1440"/>
      <c r="B15" s="1441"/>
      <c r="C15" s="1441"/>
      <c r="D15" s="1441"/>
      <c r="E15" s="1441"/>
      <c r="H15" s="1441"/>
      <c r="I15" s="1441"/>
      <c r="J15" s="1441"/>
      <c r="K15" s="1441"/>
      <c r="L15" s="1441"/>
      <c r="M15" s="1441"/>
      <c r="N15" s="1441"/>
      <c r="O15" s="1441"/>
      <c r="P15" s="1441"/>
      <c r="Q15" s="1442"/>
      <c r="R15" s="1405"/>
    </row>
    <row r="16" spans="1:18" ht="15.75" x14ac:dyDescent="0.25">
      <c r="A16" s="1425" t="s">
        <v>294</v>
      </c>
      <c r="B16" s="1441"/>
      <c r="C16" s="1441"/>
      <c r="D16" s="1441"/>
      <c r="E16" s="1441"/>
      <c r="H16" s="1441"/>
      <c r="I16" s="1441"/>
      <c r="J16" s="1441"/>
      <c r="K16" s="1441"/>
      <c r="L16" s="1441"/>
      <c r="M16" s="1441"/>
      <c r="N16" s="1441"/>
      <c r="O16" s="1441"/>
      <c r="P16" s="1441"/>
      <c r="Q16" s="1442"/>
      <c r="R16" s="1405"/>
    </row>
    <row r="17" spans="1:18" ht="30.75" customHeight="1" x14ac:dyDescent="0.25">
      <c r="A17" s="1544" t="s">
        <v>288</v>
      </c>
      <c r="B17" s="1544"/>
      <c r="C17" s="1544"/>
      <c r="D17" s="1544"/>
      <c r="E17" s="1544"/>
      <c r="F17" s="1544"/>
      <c r="G17" s="1544"/>
      <c r="H17" s="1544"/>
      <c r="I17" s="1544"/>
      <c r="J17" s="1544"/>
      <c r="K17" s="1544"/>
      <c r="L17" s="1544"/>
      <c r="M17" s="1544"/>
      <c r="N17" s="1544"/>
      <c r="O17" s="1544"/>
      <c r="P17" s="1544"/>
      <c r="Q17" s="1544"/>
      <c r="R17" s="1275"/>
    </row>
    <row r="18" spans="1:18" x14ac:dyDescent="0.25">
      <c r="A18" s="1275"/>
      <c r="B18" s="1275"/>
      <c r="C18" s="1275"/>
      <c r="D18" s="1291"/>
      <c r="E18" s="1291"/>
      <c r="F18" s="1290"/>
      <c r="G18" s="1290"/>
      <c r="H18" s="1291"/>
      <c r="I18" s="1291"/>
      <c r="J18" s="1275"/>
      <c r="K18" s="1275"/>
      <c r="L18" s="1291"/>
      <c r="M18" s="1291"/>
      <c r="N18" s="1275"/>
      <c r="O18" s="1275"/>
      <c r="P18" s="1291"/>
      <c r="Q18" s="1275"/>
      <c r="R18" s="1275"/>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&amp;L277</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18" ht="18" x14ac:dyDescent="0.25">
      <c r="A1" s="1257" t="s">
        <v>1036</v>
      </c>
      <c r="B1" s="1257"/>
      <c r="C1" s="1500"/>
      <c r="D1" s="1419"/>
      <c r="E1" s="1419"/>
      <c r="F1" s="1420"/>
      <c r="G1" s="1420"/>
      <c r="H1" s="1419"/>
      <c r="I1" s="1419"/>
      <c r="J1" s="1420"/>
      <c r="K1" s="1420"/>
      <c r="L1" s="1419"/>
      <c r="M1" s="1419"/>
      <c r="N1" s="1420"/>
      <c r="O1" s="1420"/>
      <c r="P1" s="1419"/>
      <c r="Q1" s="1292" t="s">
        <v>1055</v>
      </c>
      <c r="R1" s="1275"/>
    </row>
    <row r="2" spans="1:18" ht="18" x14ac:dyDescent="0.25">
      <c r="A2" s="1257" t="s">
        <v>1120</v>
      </c>
      <c r="B2" s="1257"/>
      <c r="C2" s="1500"/>
      <c r="D2" s="1419"/>
      <c r="E2" s="1419"/>
      <c r="F2" s="1420"/>
      <c r="G2" s="1420"/>
      <c r="H2" s="1419"/>
      <c r="I2" s="1419"/>
      <c r="J2" s="1420"/>
      <c r="K2" s="1420"/>
      <c r="L2" s="1419"/>
      <c r="M2" s="1419"/>
      <c r="N2" s="1420"/>
      <c r="O2" s="1420"/>
      <c r="P2" s="1419"/>
      <c r="Q2" s="1420"/>
      <c r="R2" s="1275"/>
    </row>
    <row r="3" spans="1:18" ht="18" x14ac:dyDescent="0.25">
      <c r="A3" s="1257" t="s">
        <v>276</v>
      </c>
      <c r="B3" s="1257"/>
      <c r="C3" s="1420"/>
      <c r="D3" s="1421"/>
      <c r="E3" s="1421"/>
      <c r="F3" s="1420"/>
      <c r="G3" s="1420"/>
      <c r="H3" s="1421"/>
      <c r="I3" s="1421"/>
      <c r="J3" s="1420"/>
      <c r="K3" s="1420"/>
      <c r="L3" s="1421"/>
      <c r="M3" s="1421"/>
      <c r="N3" s="1420"/>
      <c r="O3" s="1420"/>
      <c r="P3" s="1421"/>
      <c r="Q3" s="1420"/>
      <c r="R3" s="1275"/>
    </row>
    <row r="4" spans="1:18" ht="15.75" x14ac:dyDescent="0.25">
      <c r="A4" s="1294"/>
      <c r="B4" s="1294"/>
      <c r="C4" s="1294"/>
      <c r="D4" s="1269"/>
      <c r="E4" s="1269"/>
      <c r="F4" s="1294"/>
      <c r="G4" s="1294"/>
      <c r="H4" s="1269"/>
      <c r="I4" s="1269"/>
      <c r="J4" s="1295"/>
      <c r="K4" s="1295"/>
      <c r="L4" s="1269"/>
      <c r="M4" s="1269"/>
      <c r="N4" s="1295"/>
      <c r="O4" s="1295"/>
      <c r="P4" s="1269"/>
      <c r="Q4" s="1294"/>
      <c r="R4" s="1275"/>
    </row>
    <row r="5" spans="1:18" ht="24.95" customHeight="1" x14ac:dyDescent="0.25">
      <c r="A5" s="1537" t="s">
        <v>62</v>
      </c>
      <c r="B5" s="1537" t="s">
        <v>329</v>
      </c>
      <c r="C5" s="1537"/>
      <c r="D5" s="1537" t="s">
        <v>1042</v>
      </c>
      <c r="E5" s="1537"/>
      <c r="F5" s="1537" t="s">
        <v>320</v>
      </c>
      <c r="G5" s="1537"/>
      <c r="H5" s="1537" t="s">
        <v>1042</v>
      </c>
      <c r="I5" s="1537"/>
      <c r="J5" s="1537" t="s">
        <v>324</v>
      </c>
      <c r="K5" s="1537"/>
      <c r="L5" s="1537" t="s">
        <v>1042</v>
      </c>
      <c r="M5" s="1537"/>
      <c r="N5" s="1537" t="s">
        <v>331</v>
      </c>
      <c r="O5" s="1537"/>
      <c r="P5" s="1537" t="s">
        <v>1042</v>
      </c>
      <c r="Q5" s="1537"/>
    </row>
    <row r="6" spans="1:18" ht="24.95" customHeight="1" x14ac:dyDescent="0.25">
      <c r="A6" s="1539"/>
      <c r="B6" s="1539"/>
      <c r="C6" s="1539"/>
      <c r="D6" s="1539"/>
      <c r="E6" s="1539"/>
      <c r="F6" s="1539"/>
      <c r="G6" s="1539"/>
      <c r="H6" s="1539"/>
      <c r="I6" s="1539"/>
      <c r="J6" s="1539"/>
      <c r="K6" s="1539"/>
      <c r="L6" s="1539"/>
      <c r="M6" s="1539"/>
      <c r="N6" s="1539"/>
      <c r="O6" s="1539"/>
      <c r="P6" s="1539"/>
      <c r="Q6" s="1539"/>
    </row>
    <row r="7" spans="1:18" ht="15.75" x14ac:dyDescent="0.25">
      <c r="A7" s="1276">
        <v>2006</v>
      </c>
      <c r="B7" s="1342">
        <v>2861</v>
      </c>
      <c r="C7" s="1428"/>
      <c r="D7" s="1342" t="s">
        <v>293</v>
      </c>
      <c r="E7" s="1429"/>
      <c r="F7" s="1394">
        <v>29.31</v>
      </c>
      <c r="G7" s="1430"/>
      <c r="H7" s="1394" t="s">
        <v>293</v>
      </c>
      <c r="I7" s="1429"/>
      <c r="J7" s="1342">
        <v>83871</v>
      </c>
      <c r="K7" s="1431"/>
      <c r="L7" s="1342" t="s">
        <v>293</v>
      </c>
      <c r="M7" s="1429"/>
      <c r="N7" s="1342">
        <v>46377</v>
      </c>
      <c r="O7" s="1428"/>
      <c r="P7" s="1342" t="s">
        <v>293</v>
      </c>
    </row>
    <row r="8" spans="1:18" ht="15.75" x14ac:dyDescent="0.25">
      <c r="A8" s="1276">
        <v>2007</v>
      </c>
      <c r="B8" s="1342">
        <v>2865</v>
      </c>
      <c r="C8" s="1428"/>
      <c r="D8" s="1342">
        <f>B8-B7</f>
        <v>4</v>
      </c>
      <c r="E8" s="1432"/>
      <c r="F8" s="1394">
        <v>31.49</v>
      </c>
      <c r="G8" s="1430"/>
      <c r="H8" s="1394">
        <f>F8-F7</f>
        <v>2.1799999999999997</v>
      </c>
      <c r="I8" s="1433"/>
      <c r="J8" s="1342">
        <v>90230</v>
      </c>
      <c r="K8" s="1431"/>
      <c r="L8" s="1342">
        <f>J8-J7</f>
        <v>6359</v>
      </c>
      <c r="M8" s="1433"/>
      <c r="N8" s="1342">
        <v>47205</v>
      </c>
      <c r="O8" s="1428"/>
      <c r="P8" s="1342">
        <f>N8-N7</f>
        <v>828</v>
      </c>
    </row>
    <row r="9" spans="1:18" ht="15.75" x14ac:dyDescent="0.25">
      <c r="A9" s="1276">
        <v>2008</v>
      </c>
      <c r="B9" s="1342">
        <v>2934</v>
      </c>
      <c r="C9" s="1428"/>
      <c r="D9" s="1342">
        <f t="shared" ref="D9:D14" si="0">B9-B8</f>
        <v>69</v>
      </c>
      <c r="E9" s="1432"/>
      <c r="F9" s="1394">
        <v>28.56</v>
      </c>
      <c r="G9" s="1430"/>
      <c r="H9" s="1394">
        <f t="shared" ref="H9:H14" si="1">F9-F8</f>
        <v>-2.9299999999999997</v>
      </c>
      <c r="I9" s="1434"/>
      <c r="J9" s="1342">
        <v>83789</v>
      </c>
      <c r="K9" s="1431"/>
      <c r="L9" s="1342">
        <f t="shared" ref="L9:L14" si="2">J9-J8</f>
        <v>-6441</v>
      </c>
      <c r="M9" s="1434"/>
      <c r="N9" s="1342">
        <v>51716</v>
      </c>
      <c r="O9" s="1428"/>
      <c r="P9" s="1342">
        <f t="shared" ref="P9:P14" si="3">N9-N8</f>
        <v>4511</v>
      </c>
    </row>
    <row r="10" spans="1:18" ht="15.75" x14ac:dyDescent="0.25">
      <c r="A10" s="1276">
        <v>2009</v>
      </c>
      <c r="B10" s="1342">
        <v>4625</v>
      </c>
      <c r="C10" s="1428"/>
      <c r="D10" s="1342">
        <f t="shared" si="0"/>
        <v>1691</v>
      </c>
      <c r="E10" s="1432"/>
      <c r="F10" s="1394">
        <v>28.68</v>
      </c>
      <c r="G10" s="1430"/>
      <c r="H10" s="1394">
        <f t="shared" si="1"/>
        <v>0.12000000000000099</v>
      </c>
      <c r="I10" s="1433"/>
      <c r="J10" s="1342">
        <v>132656</v>
      </c>
      <c r="K10" s="1431"/>
      <c r="L10" s="1342">
        <f t="shared" si="2"/>
        <v>48867</v>
      </c>
      <c r="M10" s="1433"/>
      <c r="N10" s="1342">
        <v>85099</v>
      </c>
      <c r="O10" s="1428"/>
      <c r="P10" s="1342">
        <f t="shared" si="3"/>
        <v>33383</v>
      </c>
    </row>
    <row r="11" spans="1:18" ht="15.75" x14ac:dyDescent="0.25">
      <c r="A11" s="1276">
        <v>2010</v>
      </c>
      <c r="B11" s="1342">
        <v>4463</v>
      </c>
      <c r="C11" s="1428"/>
      <c r="D11" s="1342">
        <f t="shared" si="0"/>
        <v>-162</v>
      </c>
      <c r="E11" s="1432"/>
      <c r="F11" s="1394">
        <v>29.11</v>
      </c>
      <c r="G11" s="1430"/>
      <c r="H11" s="1394">
        <f t="shared" si="1"/>
        <v>0.42999999999999972</v>
      </c>
      <c r="I11" s="1433"/>
      <c r="J11" s="1342">
        <v>129926</v>
      </c>
      <c r="K11" s="1431"/>
      <c r="L11" s="1342">
        <f t="shared" si="2"/>
        <v>-2730</v>
      </c>
      <c r="M11" s="1434"/>
      <c r="N11" s="1342">
        <v>82085</v>
      </c>
      <c r="O11" s="1428"/>
      <c r="P11" s="1342">
        <f t="shared" si="3"/>
        <v>-3014</v>
      </c>
    </row>
    <row r="12" spans="1:18" ht="15.75" x14ac:dyDescent="0.25">
      <c r="A12" s="1276">
        <v>2011</v>
      </c>
      <c r="B12" s="1342">
        <v>4181</v>
      </c>
      <c r="C12" s="1428"/>
      <c r="D12" s="1342">
        <f t="shared" si="0"/>
        <v>-282</v>
      </c>
      <c r="E12" s="1432"/>
      <c r="F12" s="1394">
        <v>28.65</v>
      </c>
      <c r="G12" s="1430"/>
      <c r="H12" s="1394">
        <f t="shared" si="1"/>
        <v>-0.46000000000000085</v>
      </c>
      <c r="I12" s="1434"/>
      <c r="J12" s="1342">
        <v>119769</v>
      </c>
      <c r="K12" s="1431"/>
      <c r="L12" s="1342">
        <f t="shared" si="2"/>
        <v>-10157</v>
      </c>
      <c r="M12" s="1434"/>
      <c r="N12" s="1342">
        <v>76690</v>
      </c>
      <c r="O12" s="1428"/>
      <c r="P12" s="1342">
        <f t="shared" si="3"/>
        <v>-5395</v>
      </c>
    </row>
    <row r="13" spans="1:18" ht="15.75" x14ac:dyDescent="0.25">
      <c r="A13" s="1276">
        <v>2012</v>
      </c>
      <c r="B13" s="1342">
        <v>4078</v>
      </c>
      <c r="C13" s="1428"/>
      <c r="D13" s="1342">
        <f t="shared" si="0"/>
        <v>-103</v>
      </c>
      <c r="E13" s="1432"/>
      <c r="F13" s="1394">
        <v>30.91</v>
      </c>
      <c r="G13" s="1430"/>
      <c r="H13" s="1394">
        <f t="shared" si="1"/>
        <v>2.2600000000000016</v>
      </c>
      <c r="I13" s="1433"/>
      <c r="J13" s="1342">
        <v>126079</v>
      </c>
      <c r="K13" s="1431"/>
      <c r="L13" s="1342">
        <f t="shared" si="2"/>
        <v>6310</v>
      </c>
      <c r="M13" s="1433"/>
      <c r="N13" s="1342">
        <v>74156</v>
      </c>
      <c r="O13" s="1428"/>
      <c r="P13" s="1342">
        <f t="shared" si="3"/>
        <v>-2534</v>
      </c>
    </row>
    <row r="14" spans="1:18" s="1275" customFormat="1" ht="15.75" x14ac:dyDescent="0.25">
      <c r="A14" s="1277">
        <v>2013</v>
      </c>
      <c r="B14" s="1346">
        <v>4723</v>
      </c>
      <c r="C14" s="1435"/>
      <c r="D14" s="1346">
        <f t="shared" si="0"/>
        <v>645</v>
      </c>
      <c r="E14" s="1436"/>
      <c r="F14" s="1396">
        <v>40.53</v>
      </c>
      <c r="G14" s="1437"/>
      <c r="H14" s="1396">
        <f t="shared" si="1"/>
        <v>9.620000000000001</v>
      </c>
      <c r="I14" s="1438"/>
      <c r="J14" s="1346">
        <v>191427</v>
      </c>
      <c r="K14" s="1439"/>
      <c r="L14" s="1346">
        <f t="shared" si="2"/>
        <v>65348</v>
      </c>
      <c r="M14" s="1438"/>
      <c r="N14" s="1346">
        <v>78232</v>
      </c>
      <c r="O14" s="1435"/>
      <c r="P14" s="1346">
        <f t="shared" si="3"/>
        <v>4076</v>
      </c>
      <c r="Q14" s="1280"/>
    </row>
    <row r="15" spans="1:18" x14ac:dyDescent="0.25">
      <c r="A15" s="1440"/>
      <c r="B15" s="1441"/>
      <c r="C15" s="1441"/>
      <c r="D15" s="1441"/>
      <c r="E15" s="1441"/>
      <c r="H15" s="1441"/>
      <c r="I15" s="1441"/>
      <c r="J15" s="1441"/>
      <c r="K15" s="1441"/>
      <c r="L15" s="1441"/>
      <c r="M15" s="1441"/>
      <c r="N15" s="1441"/>
      <c r="O15" s="1441"/>
      <c r="P15" s="1441"/>
      <c r="Q15" s="1442"/>
      <c r="R15" s="1405"/>
    </row>
    <row r="16" spans="1:18" ht="15.75" x14ac:dyDescent="0.25">
      <c r="A16" s="1425" t="s">
        <v>294</v>
      </c>
      <c r="B16" s="1441"/>
      <c r="C16" s="1441"/>
      <c r="D16" s="1441"/>
      <c r="E16" s="1441"/>
      <c r="H16" s="1441"/>
      <c r="I16" s="1441"/>
      <c r="J16" s="1441"/>
      <c r="K16" s="1441"/>
      <c r="L16" s="1441"/>
      <c r="M16" s="1441"/>
      <c r="N16" s="1441"/>
      <c r="O16" s="1441"/>
      <c r="P16" s="1441"/>
      <c r="Q16" s="1442"/>
      <c r="R16" s="1405"/>
    </row>
    <row r="17" spans="1:18" ht="30.75" customHeight="1" x14ac:dyDescent="0.25">
      <c r="A17" s="1546" t="s">
        <v>288</v>
      </c>
      <c r="B17" s="1546"/>
      <c r="C17" s="1546"/>
      <c r="D17" s="1546"/>
      <c r="E17" s="1546"/>
      <c r="F17" s="1546"/>
      <c r="G17" s="1546"/>
      <c r="H17" s="1546"/>
      <c r="I17" s="1546"/>
      <c r="J17" s="1546"/>
      <c r="K17" s="1546"/>
      <c r="L17" s="1546"/>
      <c r="M17" s="1546"/>
      <c r="N17" s="1546"/>
      <c r="O17" s="1546"/>
      <c r="P17" s="1546"/>
      <c r="Q17" s="1546"/>
      <c r="R17" s="1275"/>
    </row>
    <row r="18" spans="1:18" x14ac:dyDescent="0.25">
      <c r="A18" s="1275"/>
      <c r="B18" s="1275"/>
      <c r="C18" s="1275"/>
      <c r="D18" s="1291"/>
      <c r="E18" s="1291"/>
      <c r="F18" s="1290"/>
      <c r="G18" s="1290"/>
      <c r="H18" s="1291"/>
      <c r="I18" s="1291"/>
      <c r="J18" s="1275"/>
      <c r="K18" s="1275"/>
      <c r="L18" s="1291"/>
      <c r="M18" s="1291"/>
      <c r="N18" s="1275"/>
      <c r="O18" s="1275"/>
      <c r="P18" s="1291"/>
      <c r="Q18" s="1275"/>
      <c r="R18" s="1275"/>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&amp;R278</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Q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6384" width="10.25" style="1263"/>
  </cols>
  <sheetData>
    <row r="1" spans="1:17" ht="15.75" customHeight="1" x14ac:dyDescent="0.25">
      <c r="A1" s="1257" t="s">
        <v>1036</v>
      </c>
      <c r="B1" s="1257"/>
      <c r="C1" s="1500"/>
      <c r="D1" s="1419"/>
      <c r="E1" s="1419"/>
      <c r="F1" s="1420"/>
      <c r="G1" s="1420"/>
      <c r="H1" s="1419"/>
      <c r="I1" s="1419"/>
      <c r="J1" s="1420"/>
      <c r="K1" s="1420"/>
      <c r="L1" s="1419"/>
      <c r="M1" s="1419"/>
      <c r="N1" s="1420"/>
      <c r="O1" s="1420"/>
      <c r="P1" s="1419"/>
      <c r="Q1" s="1292" t="s">
        <v>1056</v>
      </c>
    </row>
    <row r="2" spans="1:17" ht="18" x14ac:dyDescent="0.25">
      <c r="A2" s="1257" t="s">
        <v>1121</v>
      </c>
      <c r="B2" s="1257"/>
      <c r="C2" s="1500"/>
      <c r="D2" s="1419"/>
      <c r="E2" s="1419"/>
      <c r="F2" s="1420"/>
      <c r="G2" s="1420"/>
      <c r="H2" s="1419"/>
      <c r="I2" s="1419"/>
      <c r="J2" s="1420"/>
      <c r="K2" s="1420"/>
      <c r="L2" s="1419"/>
      <c r="M2" s="1419"/>
      <c r="N2" s="1420"/>
      <c r="O2" s="1420"/>
      <c r="P2" s="1419"/>
    </row>
    <row r="3" spans="1:17" ht="18" x14ac:dyDescent="0.25">
      <c r="A3" s="1257" t="s">
        <v>276</v>
      </c>
      <c r="B3" s="1257"/>
      <c r="C3" s="1420"/>
      <c r="D3" s="1421"/>
      <c r="E3" s="1421"/>
      <c r="F3" s="1420"/>
      <c r="G3" s="1420"/>
      <c r="H3" s="1421"/>
      <c r="I3" s="1421"/>
      <c r="J3" s="1420"/>
      <c r="K3" s="1420"/>
      <c r="L3" s="1421"/>
      <c r="M3" s="1421"/>
      <c r="N3" s="1420"/>
      <c r="O3" s="1420"/>
      <c r="P3" s="1421"/>
    </row>
    <row r="4" spans="1:17" ht="15.75" x14ac:dyDescent="0.25">
      <c r="A4" s="1354"/>
      <c r="B4" s="1354"/>
      <c r="C4" s="1354"/>
      <c r="D4" s="1356"/>
      <c r="E4" s="1356"/>
      <c r="F4" s="1354"/>
      <c r="G4" s="1354"/>
      <c r="H4" s="1356"/>
      <c r="I4" s="1356"/>
      <c r="J4" s="1355"/>
      <c r="K4" s="1355"/>
      <c r="L4" s="1356"/>
      <c r="M4" s="1356"/>
      <c r="N4" s="1355"/>
      <c r="O4" s="1355"/>
      <c r="P4" s="1356"/>
    </row>
    <row r="5" spans="1:17" ht="24.95" customHeight="1" x14ac:dyDescent="0.25">
      <c r="A5" s="1537" t="s">
        <v>62</v>
      </c>
      <c r="B5" s="1537" t="s">
        <v>329</v>
      </c>
      <c r="C5" s="1537"/>
      <c r="D5" s="1537" t="s">
        <v>1042</v>
      </c>
      <c r="E5" s="1537"/>
      <c r="F5" s="1537" t="s">
        <v>320</v>
      </c>
      <c r="G5" s="1537"/>
      <c r="H5" s="1537" t="s">
        <v>1042</v>
      </c>
      <c r="I5" s="1537"/>
      <c r="J5" s="1537" t="s">
        <v>324</v>
      </c>
      <c r="K5" s="1537"/>
      <c r="L5" s="1537" t="s">
        <v>1042</v>
      </c>
      <c r="M5" s="1537"/>
      <c r="N5" s="1537" t="s">
        <v>331</v>
      </c>
      <c r="O5" s="1537"/>
      <c r="P5" s="1537" t="s">
        <v>1042</v>
      </c>
      <c r="Q5" s="1537"/>
    </row>
    <row r="6" spans="1:17" ht="24.95" customHeight="1" x14ac:dyDescent="0.25">
      <c r="A6" s="1539"/>
      <c r="B6" s="1539"/>
      <c r="C6" s="1539"/>
      <c r="D6" s="1539"/>
      <c r="E6" s="1539"/>
      <c r="F6" s="1539"/>
      <c r="G6" s="1539"/>
      <c r="H6" s="1539"/>
      <c r="I6" s="1539"/>
      <c r="J6" s="1539"/>
      <c r="K6" s="1539"/>
      <c r="L6" s="1539"/>
      <c r="M6" s="1539"/>
      <c r="N6" s="1539"/>
      <c r="O6" s="1539"/>
      <c r="P6" s="1539"/>
      <c r="Q6" s="1539"/>
    </row>
    <row r="7" spans="1:17" ht="15.75" x14ac:dyDescent="0.25">
      <c r="A7" s="1276">
        <v>2006</v>
      </c>
      <c r="B7" s="1342">
        <v>395</v>
      </c>
      <c r="C7" s="1428"/>
      <c r="D7" s="1342" t="s">
        <v>293</v>
      </c>
      <c r="E7" s="1429"/>
      <c r="F7" s="1394">
        <v>43.99</v>
      </c>
      <c r="G7" s="1430"/>
      <c r="H7" s="1394" t="s">
        <v>293</v>
      </c>
      <c r="I7" s="1429"/>
      <c r="J7" s="1342">
        <v>17397</v>
      </c>
      <c r="K7" s="1431"/>
      <c r="L7" s="1342" t="s">
        <v>293</v>
      </c>
      <c r="M7" s="1429"/>
      <c r="N7" s="1342">
        <v>46377</v>
      </c>
      <c r="O7" s="1428"/>
      <c r="P7" s="1394" t="s">
        <v>293</v>
      </c>
    </row>
    <row r="8" spans="1:17" ht="15.75" x14ac:dyDescent="0.25">
      <c r="A8" s="1276">
        <v>2007</v>
      </c>
      <c r="B8" s="1342">
        <v>419</v>
      </c>
      <c r="C8" s="1428"/>
      <c r="D8" s="1342">
        <f>B8-B7</f>
        <v>24</v>
      </c>
      <c r="E8" s="1432"/>
      <c r="F8" s="1394">
        <v>43.61</v>
      </c>
      <c r="G8" s="1430"/>
      <c r="H8" s="1394">
        <f>F8-F7</f>
        <v>-0.38000000000000256</v>
      </c>
      <c r="I8" s="1434"/>
      <c r="J8" s="1342">
        <v>18277</v>
      </c>
      <c r="K8" s="1431"/>
      <c r="L8" s="1342">
        <f>J8-J7</f>
        <v>880</v>
      </c>
      <c r="M8" s="1433"/>
      <c r="N8" s="1342">
        <v>47205</v>
      </c>
      <c r="O8" s="1428"/>
      <c r="P8" s="1394">
        <f>N8-N7</f>
        <v>828</v>
      </c>
    </row>
    <row r="9" spans="1:17" ht="15.75" x14ac:dyDescent="0.25">
      <c r="A9" s="1276">
        <v>2008</v>
      </c>
      <c r="B9" s="1342">
        <v>404</v>
      </c>
      <c r="C9" s="1428"/>
      <c r="D9" s="1342">
        <f t="shared" ref="D9:D14" si="0">B9-B8</f>
        <v>-15</v>
      </c>
      <c r="E9" s="1432"/>
      <c r="F9" s="1394">
        <v>44.61</v>
      </c>
      <c r="G9" s="1430"/>
      <c r="H9" s="1394">
        <f t="shared" ref="H9:H14" si="1">F9-F8</f>
        <v>1</v>
      </c>
      <c r="I9" s="1433"/>
      <c r="J9" s="1342">
        <v>18006</v>
      </c>
      <c r="K9" s="1431"/>
      <c r="L9" s="1342">
        <f t="shared" ref="L9:L14" si="2">J9-J8</f>
        <v>-271</v>
      </c>
      <c r="M9" s="1434"/>
      <c r="N9" s="1342">
        <v>51716</v>
      </c>
      <c r="O9" s="1428"/>
      <c r="P9" s="1394">
        <f t="shared" ref="P9:P14" si="3">N9-N8</f>
        <v>4511</v>
      </c>
    </row>
    <row r="10" spans="1:17" ht="15.75" x14ac:dyDescent="0.25">
      <c r="A10" s="1276">
        <v>2009</v>
      </c>
      <c r="B10" s="1342">
        <v>524</v>
      </c>
      <c r="C10" s="1428"/>
      <c r="D10" s="1342">
        <f t="shared" si="0"/>
        <v>120</v>
      </c>
      <c r="E10" s="1432"/>
      <c r="F10" s="1394">
        <v>45.2</v>
      </c>
      <c r="G10" s="1430"/>
      <c r="H10" s="1394">
        <f t="shared" si="1"/>
        <v>0.59000000000000341</v>
      </c>
      <c r="I10" s="1433"/>
      <c r="J10" s="1342">
        <v>23678</v>
      </c>
      <c r="K10" s="1431"/>
      <c r="L10" s="1342">
        <f t="shared" si="2"/>
        <v>5672</v>
      </c>
      <c r="M10" s="1433"/>
      <c r="N10" s="1342">
        <v>85099</v>
      </c>
      <c r="O10" s="1428"/>
      <c r="P10" s="1394">
        <f t="shared" si="3"/>
        <v>33383</v>
      </c>
    </row>
    <row r="11" spans="1:17" ht="15.75" x14ac:dyDescent="0.25">
      <c r="A11" s="1276">
        <v>2010</v>
      </c>
      <c r="B11" s="1342">
        <v>512</v>
      </c>
      <c r="C11" s="1428"/>
      <c r="D11" s="1342">
        <f t="shared" si="0"/>
        <v>-12</v>
      </c>
      <c r="E11" s="1432"/>
      <c r="F11" s="1394">
        <v>45.25</v>
      </c>
      <c r="G11" s="1430"/>
      <c r="H11" s="1394">
        <f t="shared" si="1"/>
        <v>4.9999999999997158E-2</v>
      </c>
      <c r="I11" s="1433"/>
      <c r="J11" s="1342">
        <v>23179</v>
      </c>
      <c r="K11" s="1431"/>
      <c r="L11" s="1342">
        <f t="shared" si="2"/>
        <v>-499</v>
      </c>
      <c r="M11" s="1434"/>
      <c r="N11" s="1342">
        <v>82085</v>
      </c>
      <c r="O11" s="1428"/>
      <c r="P11" s="1394">
        <f t="shared" si="3"/>
        <v>-3014</v>
      </c>
    </row>
    <row r="12" spans="1:17" ht="15.75" x14ac:dyDescent="0.25">
      <c r="A12" s="1276">
        <v>2011</v>
      </c>
      <c r="B12" s="1342">
        <v>474</v>
      </c>
      <c r="C12" s="1428"/>
      <c r="D12" s="1342">
        <f t="shared" si="0"/>
        <v>-38</v>
      </c>
      <c r="E12" s="1432"/>
      <c r="F12" s="1394">
        <v>45.64</v>
      </c>
      <c r="G12" s="1430"/>
      <c r="H12" s="1394">
        <f t="shared" si="1"/>
        <v>0.39000000000000057</v>
      </c>
      <c r="I12" s="1433"/>
      <c r="J12" s="1342">
        <v>21618</v>
      </c>
      <c r="K12" s="1431"/>
      <c r="L12" s="1342">
        <f t="shared" si="2"/>
        <v>-1561</v>
      </c>
      <c r="M12" s="1434"/>
      <c r="N12" s="1342">
        <v>76690</v>
      </c>
      <c r="O12" s="1428"/>
      <c r="P12" s="1394">
        <f t="shared" si="3"/>
        <v>-5395</v>
      </c>
    </row>
    <row r="13" spans="1:17" ht="15.75" x14ac:dyDescent="0.25">
      <c r="A13" s="1276">
        <v>2012</v>
      </c>
      <c r="B13" s="1342">
        <v>485</v>
      </c>
      <c r="C13" s="1392"/>
      <c r="D13" s="1342">
        <f t="shared" si="0"/>
        <v>11</v>
      </c>
      <c r="E13" s="1501"/>
      <c r="F13" s="1395">
        <v>46.67</v>
      </c>
      <c r="G13" s="1502"/>
      <c r="H13" s="1395">
        <f t="shared" si="1"/>
        <v>1.0300000000000011</v>
      </c>
      <c r="I13" s="1503"/>
      <c r="J13" s="1342">
        <v>22646</v>
      </c>
      <c r="K13" s="1431"/>
      <c r="L13" s="1342">
        <f t="shared" si="2"/>
        <v>1028</v>
      </c>
      <c r="M13" s="1503"/>
      <c r="N13" s="1342">
        <v>74156</v>
      </c>
      <c r="O13" s="1392"/>
      <c r="P13" s="1395">
        <f t="shared" si="3"/>
        <v>-2534</v>
      </c>
      <c r="Q13" s="1352"/>
    </row>
    <row r="14" spans="1:17" s="1275" customFormat="1" ht="15.75" x14ac:dyDescent="0.25">
      <c r="A14" s="1277">
        <v>2013</v>
      </c>
      <c r="B14" s="1346">
        <v>660</v>
      </c>
      <c r="C14" s="1435"/>
      <c r="D14" s="1346">
        <f t="shared" si="0"/>
        <v>175</v>
      </c>
      <c r="E14" s="1436"/>
      <c r="F14" s="1396">
        <v>49.81</v>
      </c>
      <c r="G14" s="1437"/>
      <c r="H14" s="1396">
        <f t="shared" si="1"/>
        <v>3.1400000000000006</v>
      </c>
      <c r="I14" s="1438"/>
      <c r="J14" s="1346">
        <v>32889</v>
      </c>
      <c r="K14" s="1439"/>
      <c r="L14" s="1346">
        <f t="shared" si="2"/>
        <v>10243</v>
      </c>
      <c r="M14" s="1438"/>
      <c r="N14" s="1346">
        <v>78232</v>
      </c>
      <c r="O14" s="1435"/>
      <c r="P14" s="1396">
        <f t="shared" si="3"/>
        <v>4076</v>
      </c>
      <c r="Q14" s="1280"/>
    </row>
    <row r="15" spans="1:17" x14ac:dyDescent="0.25">
      <c r="A15" s="1440"/>
      <c r="B15" s="1441"/>
      <c r="C15" s="1441"/>
      <c r="D15" s="1441"/>
      <c r="E15" s="1441"/>
      <c r="H15" s="1441"/>
      <c r="I15" s="1441"/>
      <c r="J15" s="1441"/>
      <c r="K15" s="1441"/>
      <c r="L15" s="1441"/>
      <c r="M15" s="1441"/>
      <c r="N15" s="1441"/>
      <c r="O15" s="1441"/>
      <c r="P15" s="1441"/>
    </row>
    <row r="16" spans="1:17" ht="15.75" x14ac:dyDescent="0.25">
      <c r="A16" s="1425" t="s">
        <v>294</v>
      </c>
      <c r="B16" s="1441"/>
      <c r="C16" s="1441"/>
      <c r="D16" s="1441"/>
      <c r="E16" s="1441"/>
      <c r="H16" s="1441"/>
      <c r="I16" s="1441"/>
      <c r="J16" s="1441"/>
      <c r="K16" s="1441"/>
      <c r="L16" s="1441"/>
      <c r="M16" s="1441"/>
      <c r="N16" s="1441"/>
      <c r="O16" s="1441"/>
      <c r="P16" s="1441"/>
    </row>
    <row r="17" spans="1:17" ht="30.75" customHeight="1" x14ac:dyDescent="0.25">
      <c r="A17" s="1546" t="s">
        <v>288</v>
      </c>
      <c r="B17" s="1546"/>
      <c r="C17" s="1546"/>
      <c r="D17" s="1546"/>
      <c r="E17" s="1546"/>
      <c r="F17" s="1546"/>
      <c r="G17" s="1546"/>
      <c r="H17" s="1546"/>
      <c r="I17" s="1546"/>
      <c r="J17" s="1546"/>
      <c r="K17" s="1546"/>
      <c r="L17" s="1546"/>
      <c r="M17" s="1546"/>
      <c r="N17" s="1546"/>
      <c r="O17" s="1546"/>
      <c r="P17" s="1546"/>
      <c r="Q17" s="1546"/>
    </row>
    <row r="18" spans="1:17" x14ac:dyDescent="0.25">
      <c r="A18" s="1275"/>
      <c r="B18" s="1275"/>
      <c r="C18" s="1275"/>
      <c r="D18" s="1291"/>
      <c r="E18" s="1291"/>
      <c r="F18" s="1290"/>
      <c r="G18" s="1290"/>
      <c r="H18" s="1291"/>
      <c r="I18" s="1291"/>
      <c r="J18" s="1275"/>
      <c r="K18" s="1275"/>
      <c r="L18" s="1291"/>
      <c r="M18" s="1291"/>
      <c r="N18" s="1275"/>
      <c r="O18" s="1275"/>
      <c r="P18" s="1291"/>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
  <pageSetup orientation="landscape" r:id="rId1"/>
  <headerFooter>
    <oddFooter>&amp;L279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E33"/>
  <sheetViews>
    <sheetView showGridLines="0" view="pageBreakPreview" zoomScaleNormal="100" zoomScaleSheetLayoutView="100" workbookViewId="0">
      <selection activeCell="I8" sqref="I8"/>
    </sheetView>
  </sheetViews>
  <sheetFormatPr baseColWidth="10" defaultRowHeight="15" x14ac:dyDescent="0.25"/>
  <cols>
    <col min="1" max="1" width="72.375" style="75" customWidth="1"/>
    <col min="2" max="2" width="3.25" style="75" customWidth="1"/>
    <col min="3" max="3" width="35.625" style="75" customWidth="1"/>
    <col min="4" max="4" width="3.25" style="75" customWidth="1"/>
    <col min="5" max="5" width="14.875" style="75" customWidth="1"/>
    <col min="6" max="16384" width="11" style="75"/>
  </cols>
  <sheetData>
    <row r="1" spans="1:5" ht="18" x14ac:dyDescent="0.25">
      <c r="A1" s="110" t="s">
        <v>94</v>
      </c>
      <c r="B1" s="110"/>
      <c r="C1" s="110"/>
      <c r="D1" s="111" t="s">
        <v>247</v>
      </c>
    </row>
    <row r="2" spans="1:5" ht="18" x14ac:dyDescent="0.25">
      <c r="A2" s="110" t="s">
        <v>1028</v>
      </c>
      <c r="B2" s="110"/>
      <c r="C2" s="110"/>
      <c r="D2" s="112"/>
    </row>
    <row r="3" spans="1:5" ht="15" customHeight="1" x14ac:dyDescent="0.25">
      <c r="A3" s="113">
        <v>2012</v>
      </c>
      <c r="B3" s="110"/>
      <c r="C3" s="110"/>
      <c r="D3" s="112"/>
    </row>
    <row r="4" spans="1:5" ht="18" x14ac:dyDescent="0.25">
      <c r="A4" s="110"/>
      <c r="B4" s="110"/>
      <c r="C4" s="110"/>
      <c r="D4" s="112"/>
    </row>
    <row r="5" spans="1:5" ht="20.100000000000001" customHeight="1" x14ac:dyDescent="0.25">
      <c r="A5" s="114" t="s">
        <v>95</v>
      </c>
      <c r="B5" s="114"/>
      <c r="C5" s="114" t="s">
        <v>96</v>
      </c>
      <c r="D5" s="115"/>
      <c r="E5" s="116"/>
    </row>
    <row r="6" spans="1:5" ht="15" customHeight="1" x14ac:dyDescent="0.25">
      <c r="A6" s="100" t="s">
        <v>68</v>
      </c>
      <c r="B6" s="101"/>
      <c r="C6" s="101" t="s">
        <v>97</v>
      </c>
      <c r="D6" s="102"/>
      <c r="E6" s="117"/>
    </row>
    <row r="7" spans="1:5" ht="15" customHeight="1" x14ac:dyDescent="0.25">
      <c r="A7" s="104" t="s">
        <v>69</v>
      </c>
      <c r="B7" s="101"/>
      <c r="C7" s="101" t="s">
        <v>98</v>
      </c>
      <c r="D7" s="102"/>
      <c r="E7" s="117"/>
    </row>
    <row r="8" spans="1:5" ht="15" customHeight="1" x14ac:dyDescent="0.25">
      <c r="A8" s="104" t="s">
        <v>99</v>
      </c>
      <c r="B8" s="101"/>
      <c r="C8" s="101" t="s">
        <v>100</v>
      </c>
      <c r="D8" s="102"/>
      <c r="E8" s="117"/>
    </row>
    <row r="9" spans="1:5" ht="15" customHeight="1" x14ac:dyDescent="0.25">
      <c r="A9" s="104" t="s">
        <v>71</v>
      </c>
      <c r="B9" s="101"/>
      <c r="C9" s="101" t="s">
        <v>101</v>
      </c>
      <c r="D9" s="102"/>
      <c r="E9" s="117"/>
    </row>
    <row r="10" spans="1:5" ht="15" customHeight="1" x14ac:dyDescent="0.25">
      <c r="A10" s="104" t="s">
        <v>72</v>
      </c>
      <c r="B10" s="101"/>
      <c r="C10" s="101" t="s">
        <v>101</v>
      </c>
      <c r="D10" s="102"/>
      <c r="E10" s="117"/>
    </row>
    <row r="11" spans="1:5" ht="15" customHeight="1" x14ac:dyDescent="0.25">
      <c r="A11" s="104" t="s">
        <v>73</v>
      </c>
      <c r="B11" s="101"/>
      <c r="C11" s="101" t="s">
        <v>102</v>
      </c>
      <c r="D11" s="102"/>
      <c r="E11" s="117"/>
    </row>
    <row r="12" spans="1:5" ht="15" customHeight="1" x14ac:dyDescent="0.25">
      <c r="A12" s="104" t="s">
        <v>74</v>
      </c>
      <c r="B12" s="101"/>
      <c r="C12" s="101" t="s">
        <v>103</v>
      </c>
      <c r="D12" s="102"/>
      <c r="E12" s="117"/>
    </row>
    <row r="13" spans="1:5" ht="15" customHeight="1" x14ac:dyDescent="0.25">
      <c r="A13" s="104" t="s">
        <v>75</v>
      </c>
      <c r="B13" s="101"/>
      <c r="C13" s="101" t="s">
        <v>104</v>
      </c>
      <c r="D13" s="102"/>
      <c r="E13" s="117"/>
    </row>
    <row r="14" spans="1:5" ht="15" customHeight="1" x14ac:dyDescent="0.25">
      <c r="A14" s="104" t="s">
        <v>76</v>
      </c>
      <c r="B14" s="101"/>
      <c r="C14" s="101" t="s">
        <v>104</v>
      </c>
      <c r="D14" s="102"/>
      <c r="E14" s="117"/>
    </row>
    <row r="15" spans="1:5" ht="15" customHeight="1" x14ac:dyDescent="0.25">
      <c r="A15" s="104" t="s">
        <v>77</v>
      </c>
      <c r="B15" s="101"/>
      <c r="C15" s="101" t="s">
        <v>105</v>
      </c>
      <c r="D15" s="102"/>
      <c r="E15" s="117"/>
    </row>
    <row r="16" spans="1:5" ht="15" customHeight="1" x14ac:dyDescent="0.25">
      <c r="A16" s="104" t="s">
        <v>78</v>
      </c>
      <c r="B16" s="101"/>
      <c r="C16" s="101" t="s">
        <v>98</v>
      </c>
      <c r="D16" s="102"/>
      <c r="E16" s="117"/>
    </row>
    <row r="17" spans="1:5" ht="15" customHeight="1" x14ac:dyDescent="0.25">
      <c r="A17" s="104" t="s">
        <v>79</v>
      </c>
      <c r="B17" s="101"/>
      <c r="C17" s="101" t="s">
        <v>106</v>
      </c>
      <c r="D17" s="102"/>
      <c r="E17" s="117"/>
    </row>
    <row r="18" spans="1:5" ht="15" customHeight="1" x14ac:dyDescent="0.25">
      <c r="A18" s="104" t="s">
        <v>80</v>
      </c>
      <c r="B18" s="101"/>
      <c r="C18" s="101" t="s">
        <v>101</v>
      </c>
      <c r="D18" s="102"/>
      <c r="E18" s="117"/>
    </row>
    <row r="19" spans="1:5" ht="15" customHeight="1" x14ac:dyDescent="0.25">
      <c r="A19" s="104" t="s">
        <v>81</v>
      </c>
      <c r="B19" s="101"/>
      <c r="C19" s="101" t="s">
        <v>105</v>
      </c>
      <c r="D19" s="102"/>
      <c r="E19" s="117"/>
    </row>
    <row r="20" spans="1:5" ht="15" customHeight="1" x14ac:dyDescent="0.25">
      <c r="A20" s="104" t="s">
        <v>82</v>
      </c>
      <c r="B20" s="101"/>
      <c r="C20" s="101" t="s">
        <v>107</v>
      </c>
      <c r="D20" s="102"/>
      <c r="E20" s="117"/>
    </row>
    <row r="21" spans="1:5" ht="15" customHeight="1" x14ac:dyDescent="0.25">
      <c r="A21" s="104" t="s">
        <v>83</v>
      </c>
      <c r="B21" s="101"/>
      <c r="C21" s="101" t="s">
        <v>108</v>
      </c>
      <c r="D21" s="102"/>
      <c r="E21" s="117"/>
    </row>
    <row r="22" spans="1:5" ht="15" customHeight="1" x14ac:dyDescent="0.25">
      <c r="A22" s="104" t="s">
        <v>84</v>
      </c>
      <c r="B22" s="101"/>
      <c r="C22" s="101" t="s">
        <v>101</v>
      </c>
      <c r="D22" s="102"/>
      <c r="E22" s="117"/>
    </row>
    <row r="23" spans="1:5" ht="15" customHeight="1" x14ac:dyDescent="0.25">
      <c r="A23" s="104" t="s">
        <v>85</v>
      </c>
      <c r="B23" s="101"/>
      <c r="C23" s="101" t="s">
        <v>98</v>
      </c>
      <c r="D23" s="102"/>
      <c r="E23" s="117"/>
    </row>
    <row r="24" spans="1:5" ht="15" customHeight="1" x14ac:dyDescent="0.25">
      <c r="A24" s="104" t="s">
        <v>86</v>
      </c>
      <c r="B24" s="101"/>
      <c r="C24" s="101" t="s">
        <v>109</v>
      </c>
      <c r="D24" s="102"/>
      <c r="E24" s="117"/>
    </row>
    <row r="25" spans="1:5" ht="15" customHeight="1" x14ac:dyDescent="0.25">
      <c r="A25" s="104" t="s">
        <v>87</v>
      </c>
      <c r="B25" s="101"/>
      <c r="C25" s="101" t="s">
        <v>105</v>
      </c>
      <c r="D25" s="102"/>
      <c r="E25" s="117"/>
    </row>
    <row r="26" spans="1:5" ht="15" customHeight="1" x14ac:dyDescent="0.25">
      <c r="A26" s="104" t="s">
        <v>88</v>
      </c>
      <c r="B26" s="101"/>
      <c r="C26" s="101" t="s">
        <v>110</v>
      </c>
      <c r="D26" s="102"/>
      <c r="E26" s="117"/>
    </row>
    <row r="27" spans="1:5" ht="15" customHeight="1" x14ac:dyDescent="0.25">
      <c r="A27" s="104" t="s">
        <v>89</v>
      </c>
      <c r="B27" s="101"/>
      <c r="C27" s="101" t="s">
        <v>105</v>
      </c>
      <c r="D27" s="102"/>
      <c r="E27" s="117"/>
    </row>
    <row r="28" spans="1:5" ht="15" customHeight="1" x14ac:dyDescent="0.25">
      <c r="A28" s="104" t="s">
        <v>90</v>
      </c>
      <c r="B28" s="101"/>
      <c r="C28" s="101" t="s">
        <v>105</v>
      </c>
      <c r="D28" s="102"/>
      <c r="E28" s="117"/>
    </row>
    <row r="29" spans="1:5" ht="15" customHeight="1" x14ac:dyDescent="0.25">
      <c r="A29" s="104" t="s">
        <v>91</v>
      </c>
      <c r="B29" s="101"/>
      <c r="C29" s="101" t="s">
        <v>105</v>
      </c>
      <c r="D29" s="102"/>
      <c r="E29" s="117"/>
    </row>
    <row r="30" spans="1:5" ht="15" customHeight="1" x14ac:dyDescent="0.25">
      <c r="A30" s="104" t="s">
        <v>92</v>
      </c>
      <c r="B30" s="101"/>
      <c r="C30" s="101" t="s">
        <v>105</v>
      </c>
      <c r="D30" s="102"/>
      <c r="E30" s="117"/>
    </row>
    <row r="31" spans="1:5" ht="15" customHeight="1" x14ac:dyDescent="0.25">
      <c r="A31" s="105" t="s">
        <v>93</v>
      </c>
      <c r="B31" s="106"/>
      <c r="C31" s="106" t="s">
        <v>111</v>
      </c>
      <c r="D31" s="107"/>
      <c r="E31" s="117"/>
    </row>
    <row r="32" spans="1:5" ht="15" customHeight="1" x14ac:dyDescent="0.25">
      <c r="A32" s="101"/>
      <c r="B32" s="101"/>
      <c r="C32" s="101"/>
      <c r="D32" s="102"/>
      <c r="E32" s="117"/>
    </row>
    <row r="33" spans="1:4" ht="15" customHeight="1" x14ac:dyDescent="0.25">
      <c r="A33" s="109" t="s">
        <v>65</v>
      </c>
      <c r="B33" s="109"/>
      <c r="C33" s="109"/>
      <c r="D33" s="109"/>
    </row>
  </sheetData>
  <printOptions horizontalCentered="1" verticalCentered="1"/>
  <pageMargins left="0.98425196850393704" right="0.39370078740157483" top="0.39370078740157483" bottom="0.39370078740157483" header="0" footer="0.19685039370078741"/>
  <pageSetup scale="80" orientation="landscape" r:id="rId1"/>
  <headerFooter>
    <oddFooter>&amp;R199</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18" ht="15.75" customHeight="1" x14ac:dyDescent="0.25">
      <c r="A1" s="1257" t="s">
        <v>1036</v>
      </c>
      <c r="B1" s="1257"/>
      <c r="C1" s="1500"/>
      <c r="D1" s="1419"/>
      <c r="E1" s="1419"/>
      <c r="F1" s="1420"/>
      <c r="G1" s="1420"/>
      <c r="H1" s="1419"/>
      <c r="I1" s="1419"/>
      <c r="J1" s="1420"/>
      <c r="K1" s="1420"/>
      <c r="L1" s="1419"/>
      <c r="M1" s="1419"/>
      <c r="N1" s="1420"/>
      <c r="O1" s="1420"/>
      <c r="P1" s="1419"/>
      <c r="Q1" s="1292" t="s">
        <v>1057</v>
      </c>
      <c r="R1" s="1275"/>
    </row>
    <row r="2" spans="1:18" ht="18" x14ac:dyDescent="0.25">
      <c r="A2" s="1257" t="s">
        <v>1122</v>
      </c>
      <c r="B2" s="1257"/>
      <c r="C2" s="1500"/>
      <c r="D2" s="1419"/>
      <c r="E2" s="1419"/>
      <c r="F2" s="1420"/>
      <c r="G2" s="1420"/>
      <c r="H2" s="1419"/>
      <c r="I2" s="1419"/>
      <c r="J2" s="1420"/>
      <c r="K2" s="1420"/>
      <c r="L2" s="1419"/>
      <c r="M2" s="1419"/>
      <c r="N2" s="1420"/>
      <c r="O2" s="1420"/>
      <c r="P2" s="1419"/>
      <c r="Q2" s="1420"/>
      <c r="R2" s="1275"/>
    </row>
    <row r="3" spans="1:18" ht="18" x14ac:dyDescent="0.25">
      <c r="A3" s="1257" t="s">
        <v>276</v>
      </c>
      <c r="B3" s="1257"/>
      <c r="C3" s="1420"/>
      <c r="D3" s="1421"/>
      <c r="E3" s="1421"/>
      <c r="F3" s="1420"/>
      <c r="G3" s="1420"/>
      <c r="H3" s="1421"/>
      <c r="I3" s="1421"/>
      <c r="J3" s="1420"/>
      <c r="K3" s="1420"/>
      <c r="L3" s="1421"/>
      <c r="M3" s="1421"/>
      <c r="N3" s="1420"/>
      <c r="O3" s="1420"/>
      <c r="P3" s="1421"/>
      <c r="Q3" s="1420"/>
      <c r="R3" s="1275"/>
    </row>
    <row r="4" spans="1:18" ht="15.75" x14ac:dyDescent="0.25">
      <c r="A4" s="1354"/>
      <c r="B4" s="1354"/>
      <c r="C4" s="1354"/>
      <c r="D4" s="1356"/>
      <c r="E4" s="1356"/>
      <c r="F4" s="1354"/>
      <c r="G4" s="1354"/>
      <c r="H4" s="1356"/>
      <c r="I4" s="1356"/>
      <c r="J4" s="1355"/>
      <c r="K4" s="1355"/>
      <c r="L4" s="1356"/>
      <c r="M4" s="1356"/>
      <c r="N4" s="1355"/>
      <c r="O4" s="1355"/>
      <c r="P4" s="1356"/>
      <c r="Q4" s="1354"/>
      <c r="R4" s="1275"/>
    </row>
    <row r="5" spans="1:18" ht="24.95" customHeight="1" x14ac:dyDescent="0.25">
      <c r="A5" s="1537" t="s">
        <v>62</v>
      </c>
      <c r="B5" s="1537" t="s">
        <v>329</v>
      </c>
      <c r="C5" s="1537"/>
      <c r="D5" s="1537" t="s">
        <v>1042</v>
      </c>
      <c r="E5" s="1537"/>
      <c r="F5" s="1537" t="s">
        <v>320</v>
      </c>
      <c r="G5" s="1537"/>
      <c r="H5" s="1537" t="s">
        <v>1042</v>
      </c>
      <c r="I5" s="1537"/>
      <c r="J5" s="1537" t="s">
        <v>324</v>
      </c>
      <c r="K5" s="1537"/>
      <c r="L5" s="1537" t="s">
        <v>1042</v>
      </c>
      <c r="M5" s="1537"/>
      <c r="N5" s="1537" t="s">
        <v>331</v>
      </c>
      <c r="O5" s="1537"/>
      <c r="P5" s="1537" t="s">
        <v>1042</v>
      </c>
      <c r="Q5" s="1537"/>
    </row>
    <row r="6" spans="1:18" ht="24.95" customHeight="1" x14ac:dyDescent="0.25">
      <c r="A6" s="1539"/>
      <c r="B6" s="1539"/>
      <c r="C6" s="1539"/>
      <c r="D6" s="1539"/>
      <c r="E6" s="1539"/>
      <c r="F6" s="1539"/>
      <c r="G6" s="1539"/>
      <c r="H6" s="1539"/>
      <c r="I6" s="1539"/>
      <c r="J6" s="1539"/>
      <c r="K6" s="1539"/>
      <c r="L6" s="1539"/>
      <c r="M6" s="1539"/>
      <c r="N6" s="1539"/>
      <c r="O6" s="1539"/>
      <c r="P6" s="1539"/>
      <c r="Q6" s="1539"/>
    </row>
    <row r="7" spans="1:18" ht="15.75" x14ac:dyDescent="0.25">
      <c r="A7" s="1272">
        <v>2006</v>
      </c>
      <c r="B7" s="1342">
        <v>387</v>
      </c>
      <c r="C7" s="1428"/>
      <c r="D7" s="1342" t="s">
        <v>293</v>
      </c>
      <c r="E7" s="1429"/>
      <c r="F7" s="1394">
        <v>43.93</v>
      </c>
      <c r="G7" s="1430"/>
      <c r="H7" s="1342" t="s">
        <v>293</v>
      </c>
      <c r="I7" s="1429"/>
      <c r="J7" s="1342">
        <v>16981</v>
      </c>
      <c r="K7" s="1431"/>
      <c r="L7" s="1342" t="s">
        <v>293</v>
      </c>
      <c r="M7" s="1429"/>
      <c r="N7" s="1342">
        <v>22616</v>
      </c>
      <c r="O7" s="1428"/>
      <c r="P7" s="1342" t="s">
        <v>293</v>
      </c>
    </row>
    <row r="8" spans="1:18" ht="15.75" x14ac:dyDescent="0.25">
      <c r="A8" s="1276">
        <v>2007</v>
      </c>
      <c r="B8" s="1342">
        <v>336</v>
      </c>
      <c r="C8" s="1428"/>
      <c r="D8" s="1342">
        <f>B8-B7</f>
        <v>-51</v>
      </c>
      <c r="E8" s="1432"/>
      <c r="F8" s="1394">
        <v>44.02</v>
      </c>
      <c r="G8" s="1430"/>
      <c r="H8" s="1394">
        <f>F8-F7</f>
        <v>9.0000000000003411E-2</v>
      </c>
      <c r="I8" s="1433"/>
      <c r="J8" s="1342">
        <v>14775</v>
      </c>
      <c r="K8" s="1431"/>
      <c r="L8" s="1342">
        <f>J8-J7</f>
        <v>-2206</v>
      </c>
      <c r="M8" s="1434"/>
      <c r="N8" s="1342">
        <v>19661</v>
      </c>
      <c r="O8" s="1428"/>
      <c r="P8" s="1394">
        <f>N8-N7</f>
        <v>-2955</v>
      </c>
    </row>
    <row r="9" spans="1:18" ht="15.75" x14ac:dyDescent="0.25">
      <c r="A9" s="1276">
        <v>2008</v>
      </c>
      <c r="B9" s="1342">
        <v>388</v>
      </c>
      <c r="C9" s="1428"/>
      <c r="D9" s="1342">
        <f t="shared" ref="D9:D14" si="0">B9-B8</f>
        <v>52</v>
      </c>
      <c r="E9" s="1432"/>
      <c r="F9" s="1394">
        <v>44.3</v>
      </c>
      <c r="G9" s="1430"/>
      <c r="H9" s="1394">
        <f t="shared" ref="H9:H14" si="1">F9-F8</f>
        <v>0.27999999999999403</v>
      </c>
      <c r="I9" s="1433"/>
      <c r="J9" s="1342">
        <v>17207</v>
      </c>
      <c r="K9" s="1431"/>
      <c r="L9" s="1342">
        <f t="shared" ref="L9:L14" si="2">J9-J8</f>
        <v>2432</v>
      </c>
      <c r="M9" s="1433"/>
      <c r="N9" s="1342">
        <v>22858</v>
      </c>
      <c r="O9" s="1428"/>
      <c r="P9" s="1394">
        <f t="shared" ref="P9:P14" si="3">N9-N8</f>
        <v>3197</v>
      </c>
    </row>
    <row r="10" spans="1:18" ht="15.75" x14ac:dyDescent="0.25">
      <c r="A10" s="1276">
        <v>2009</v>
      </c>
      <c r="B10" s="1342">
        <v>507</v>
      </c>
      <c r="C10" s="1428"/>
      <c r="D10" s="1342">
        <f t="shared" si="0"/>
        <v>119</v>
      </c>
      <c r="E10" s="1432"/>
      <c r="F10" s="1394">
        <v>44.97</v>
      </c>
      <c r="G10" s="1430"/>
      <c r="H10" s="1394">
        <f t="shared" si="1"/>
        <v>0.67000000000000171</v>
      </c>
      <c r="I10" s="1433"/>
      <c r="J10" s="1342">
        <v>22794</v>
      </c>
      <c r="K10" s="1431"/>
      <c r="L10" s="1342">
        <f t="shared" si="2"/>
        <v>5587</v>
      </c>
      <c r="M10" s="1433"/>
      <c r="N10" s="1342">
        <v>29860</v>
      </c>
      <c r="O10" s="1428"/>
      <c r="P10" s="1394">
        <f t="shared" si="3"/>
        <v>7002</v>
      </c>
    </row>
    <row r="11" spans="1:18" ht="15.75" x14ac:dyDescent="0.25">
      <c r="A11" s="1276">
        <v>2010</v>
      </c>
      <c r="B11" s="1342">
        <v>477</v>
      </c>
      <c r="C11" s="1428"/>
      <c r="D11" s="1342">
        <f t="shared" si="0"/>
        <v>-30</v>
      </c>
      <c r="E11" s="1432"/>
      <c r="F11" s="1394">
        <v>44.29</v>
      </c>
      <c r="G11" s="1430"/>
      <c r="H11" s="1394">
        <f t="shared" si="1"/>
        <v>-0.67999999999999972</v>
      </c>
      <c r="I11" s="1434"/>
      <c r="J11" s="1342">
        <v>21119</v>
      </c>
      <c r="K11" s="1431"/>
      <c r="L11" s="1342">
        <f t="shared" si="2"/>
        <v>-1675</v>
      </c>
      <c r="M11" s="1434"/>
      <c r="N11" s="1342">
        <v>28052</v>
      </c>
      <c r="O11" s="1428"/>
      <c r="P11" s="1394">
        <f t="shared" si="3"/>
        <v>-1808</v>
      </c>
    </row>
    <row r="12" spans="1:18" ht="15.75" x14ac:dyDescent="0.25">
      <c r="A12" s="1276">
        <v>2011</v>
      </c>
      <c r="B12" s="1342">
        <v>450</v>
      </c>
      <c r="C12" s="1428"/>
      <c r="D12" s="1342">
        <f t="shared" si="0"/>
        <v>-27</v>
      </c>
      <c r="E12" s="1432"/>
      <c r="F12" s="1394">
        <v>44.51</v>
      </c>
      <c r="G12" s="1430"/>
      <c r="H12" s="1394">
        <f t="shared" si="1"/>
        <v>0.21999999999999886</v>
      </c>
      <c r="I12" s="1433"/>
      <c r="J12" s="1342">
        <v>20053</v>
      </c>
      <c r="K12" s="1431"/>
      <c r="L12" s="1342">
        <f t="shared" si="2"/>
        <v>-1066</v>
      </c>
      <c r="M12" s="1434"/>
      <c r="N12" s="1342">
        <v>26506</v>
      </c>
      <c r="O12" s="1428"/>
      <c r="P12" s="1394">
        <f t="shared" si="3"/>
        <v>-1546</v>
      </c>
    </row>
    <row r="13" spans="1:18" ht="15.75" x14ac:dyDescent="0.25">
      <c r="A13" s="1276">
        <v>2012</v>
      </c>
      <c r="B13" s="1363">
        <v>458</v>
      </c>
      <c r="C13" s="1392"/>
      <c r="D13" s="1342">
        <f t="shared" si="0"/>
        <v>8</v>
      </c>
      <c r="E13" s="1501"/>
      <c r="F13" s="1395">
        <v>45.03</v>
      </c>
      <c r="G13" s="1502"/>
      <c r="H13" s="1395">
        <f t="shared" si="1"/>
        <v>0.52000000000000313</v>
      </c>
      <c r="I13" s="1503"/>
      <c r="J13" s="1342">
        <v>20622</v>
      </c>
      <c r="K13" s="1431"/>
      <c r="L13" s="1342">
        <f t="shared" si="2"/>
        <v>569</v>
      </c>
      <c r="M13" s="1503"/>
      <c r="N13" s="1342">
        <v>26241</v>
      </c>
      <c r="O13" s="1392"/>
      <c r="P13" s="1395">
        <f t="shared" si="3"/>
        <v>-265</v>
      </c>
    </row>
    <row r="14" spans="1:18" s="1275" customFormat="1" ht="15.75" x14ac:dyDescent="0.25">
      <c r="A14" s="1277">
        <v>2013</v>
      </c>
      <c r="B14" s="1353">
        <v>603</v>
      </c>
      <c r="C14" s="1435"/>
      <c r="D14" s="1346">
        <f t="shared" si="0"/>
        <v>145</v>
      </c>
      <c r="E14" s="1436"/>
      <c r="F14" s="1396">
        <v>47.39</v>
      </c>
      <c r="G14" s="1437"/>
      <c r="H14" s="1396">
        <f t="shared" si="1"/>
        <v>2.3599999999999994</v>
      </c>
      <c r="I14" s="1438"/>
      <c r="J14" s="1346">
        <v>28575</v>
      </c>
      <c r="K14" s="1439"/>
      <c r="L14" s="1346">
        <f t="shared" si="2"/>
        <v>7953</v>
      </c>
      <c r="M14" s="1438"/>
      <c r="N14" s="1346">
        <v>32871</v>
      </c>
      <c r="O14" s="1435"/>
      <c r="P14" s="1396">
        <f t="shared" si="3"/>
        <v>6630</v>
      </c>
      <c r="Q14" s="1280"/>
    </row>
    <row r="15" spans="1:18" x14ac:dyDescent="0.25">
      <c r="A15" s="1440"/>
      <c r="B15" s="1441"/>
      <c r="C15" s="1441"/>
      <c r="D15" s="1441"/>
      <c r="E15" s="1441"/>
      <c r="H15" s="1441"/>
      <c r="I15" s="1441"/>
      <c r="J15" s="1441"/>
      <c r="K15" s="1441"/>
      <c r="L15" s="1441"/>
      <c r="M15" s="1441"/>
      <c r="N15" s="1441"/>
      <c r="O15" s="1441"/>
      <c r="P15" s="1441"/>
      <c r="Q15" s="1442"/>
      <c r="R15" s="1405"/>
    </row>
    <row r="16" spans="1:18" ht="15.75" x14ac:dyDescent="0.25">
      <c r="A16" s="1425" t="s">
        <v>294</v>
      </c>
      <c r="B16" s="1441"/>
      <c r="C16" s="1441"/>
      <c r="D16" s="1441"/>
      <c r="E16" s="1441"/>
      <c r="H16" s="1441"/>
      <c r="I16" s="1441"/>
      <c r="J16" s="1441"/>
      <c r="K16" s="1441"/>
      <c r="L16" s="1441"/>
      <c r="M16" s="1441"/>
      <c r="N16" s="1441"/>
      <c r="O16" s="1441"/>
      <c r="P16" s="1441"/>
      <c r="Q16" s="1442"/>
      <c r="R16" s="1405"/>
    </row>
    <row r="17" spans="1:18" ht="30.75" customHeight="1" x14ac:dyDescent="0.25">
      <c r="A17" s="1546" t="s">
        <v>288</v>
      </c>
      <c r="B17" s="1546"/>
      <c r="C17" s="1546"/>
      <c r="D17" s="1546"/>
      <c r="E17" s="1546"/>
      <c r="F17" s="1546"/>
      <c r="G17" s="1546"/>
      <c r="H17" s="1546"/>
      <c r="I17" s="1546"/>
      <c r="J17" s="1546"/>
      <c r="K17" s="1546"/>
      <c r="L17" s="1546"/>
      <c r="M17" s="1546"/>
      <c r="N17" s="1546"/>
      <c r="O17" s="1546"/>
      <c r="P17" s="1546"/>
      <c r="Q17" s="1546"/>
      <c r="R17" s="1275"/>
    </row>
    <row r="18" spans="1:18" x14ac:dyDescent="0.25">
      <c r="A18" s="1275"/>
      <c r="B18" s="1275"/>
      <c r="C18" s="1275"/>
      <c r="D18" s="1291"/>
      <c r="E18" s="1291"/>
      <c r="F18" s="1290"/>
      <c r="G18" s="1290"/>
      <c r="H18" s="1291"/>
      <c r="I18" s="1291"/>
      <c r="J18" s="1275"/>
      <c r="K18" s="1275"/>
      <c r="L18" s="1291"/>
      <c r="M18" s="1291"/>
      <c r="N18" s="1275"/>
      <c r="O18" s="1275"/>
      <c r="P18" s="1291"/>
      <c r="Q18" s="1275"/>
      <c r="R18" s="1275"/>
    </row>
  </sheetData>
  <mergeCells count="10">
    <mergeCell ref="L5:M6"/>
    <mergeCell ref="N5:O6"/>
    <mergeCell ref="P5:Q6"/>
    <mergeCell ref="A17:Q17"/>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&amp;R280</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9"/>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7.625" style="1263" customWidth="1"/>
    <col min="2" max="2" width="10.625" style="1263" customWidth="1"/>
    <col min="3" max="3" width="1.625" style="1263" customWidth="1"/>
    <col min="4" max="4" width="10.625" style="1301" customWidth="1"/>
    <col min="5" max="5" width="1.625" style="1301" customWidth="1"/>
    <col min="6" max="6" width="10.625" style="1263" customWidth="1"/>
    <col min="7" max="7" width="1.625" style="1263" customWidth="1"/>
    <col min="8" max="8" width="10.625" style="1301" customWidth="1"/>
    <col min="9" max="9" width="1.625" style="1301" customWidth="1"/>
    <col min="10" max="10" width="15.625" style="1263" customWidth="1"/>
    <col min="11" max="11" width="1.625" style="1263" customWidth="1"/>
    <col min="12" max="12" width="10.625" style="1301" customWidth="1"/>
    <col min="13" max="13" width="1.625" style="1301" customWidth="1"/>
    <col min="14" max="14" width="10.625" style="1263" customWidth="1"/>
    <col min="15" max="15" width="1.625" style="1263" customWidth="1"/>
    <col min="16" max="16" width="10.625" style="1301" customWidth="1"/>
    <col min="17" max="17" width="1.625" style="1263" customWidth="1"/>
    <col min="18" max="18" width="11.5" style="1263" customWidth="1"/>
    <col min="19" max="19" width="10.5" style="1263" customWidth="1"/>
    <col min="20" max="16384" width="10.25" style="1263"/>
  </cols>
  <sheetData>
    <row r="1" spans="1:18" ht="15.75" customHeight="1" x14ac:dyDescent="0.25">
      <c r="A1" s="1257" t="s">
        <v>1036</v>
      </c>
      <c r="B1" s="1257"/>
      <c r="C1" s="1500"/>
      <c r="D1" s="1419"/>
      <c r="E1" s="1419"/>
      <c r="F1" s="1420"/>
      <c r="G1" s="1420"/>
      <c r="H1" s="1419"/>
      <c r="I1" s="1419"/>
      <c r="J1" s="1420"/>
      <c r="K1" s="1420"/>
      <c r="L1" s="1419"/>
      <c r="M1" s="1419"/>
      <c r="N1" s="1420"/>
      <c r="O1" s="1420"/>
      <c r="P1" s="1419"/>
      <c r="Q1" s="1292" t="s">
        <v>1058</v>
      </c>
      <c r="R1" s="1275"/>
    </row>
    <row r="2" spans="1:18" ht="18" x14ac:dyDescent="0.25">
      <c r="A2" s="1257" t="s">
        <v>1123</v>
      </c>
      <c r="B2" s="1257"/>
      <c r="C2" s="1500"/>
      <c r="D2" s="1419"/>
      <c r="E2" s="1419"/>
      <c r="F2" s="1420"/>
      <c r="G2" s="1420"/>
      <c r="H2" s="1419"/>
      <c r="I2" s="1419"/>
      <c r="J2" s="1420"/>
      <c r="K2" s="1420"/>
      <c r="L2" s="1419"/>
      <c r="M2" s="1419"/>
      <c r="N2" s="1420"/>
      <c r="O2" s="1420"/>
      <c r="P2" s="1419"/>
      <c r="Q2" s="1420"/>
      <c r="R2" s="1275"/>
    </row>
    <row r="3" spans="1:18" ht="18" x14ac:dyDescent="0.25">
      <c r="A3" s="1257" t="s">
        <v>276</v>
      </c>
      <c r="B3" s="1257"/>
      <c r="C3" s="1420"/>
      <c r="D3" s="1421"/>
      <c r="E3" s="1421"/>
      <c r="F3" s="1420"/>
      <c r="G3" s="1420"/>
      <c r="H3" s="1421"/>
      <c r="I3" s="1421"/>
      <c r="J3" s="1420"/>
      <c r="K3" s="1420"/>
      <c r="L3" s="1421"/>
      <c r="M3" s="1421"/>
      <c r="N3" s="1420"/>
      <c r="O3" s="1420"/>
      <c r="P3" s="1421"/>
      <c r="R3" s="1275"/>
    </row>
    <row r="4" spans="1:18" ht="15.75" x14ac:dyDescent="0.25">
      <c r="A4" s="1354"/>
      <c r="B4" s="1354"/>
      <c r="C4" s="1354"/>
      <c r="D4" s="1356"/>
      <c r="E4" s="1356"/>
      <c r="F4" s="1354"/>
      <c r="G4" s="1354"/>
      <c r="H4" s="1356"/>
      <c r="I4" s="1356"/>
      <c r="J4" s="1355"/>
      <c r="K4" s="1355"/>
      <c r="L4" s="1356"/>
      <c r="M4" s="1356"/>
      <c r="N4" s="1355"/>
      <c r="O4" s="1355"/>
      <c r="P4" s="1356"/>
      <c r="Q4" s="1354"/>
      <c r="R4" s="1275"/>
    </row>
    <row r="5" spans="1:18" ht="24.95" customHeight="1" x14ac:dyDescent="0.25">
      <c r="A5" s="1537" t="s">
        <v>62</v>
      </c>
      <c r="B5" s="1537" t="s">
        <v>329</v>
      </c>
      <c r="C5" s="1537"/>
      <c r="D5" s="1537" t="s">
        <v>1042</v>
      </c>
      <c r="E5" s="1537"/>
      <c r="F5" s="1537" t="s">
        <v>304</v>
      </c>
      <c r="G5" s="1537"/>
      <c r="H5" s="1537" t="s">
        <v>1042</v>
      </c>
      <c r="I5" s="1537"/>
      <c r="J5" s="1537" t="s">
        <v>323</v>
      </c>
      <c r="K5" s="1537"/>
      <c r="L5" s="1537" t="s">
        <v>1042</v>
      </c>
      <c r="M5" s="1537"/>
      <c r="N5" s="1537" t="s">
        <v>331</v>
      </c>
      <c r="O5" s="1537"/>
      <c r="P5" s="1537" t="s">
        <v>1042</v>
      </c>
      <c r="Q5" s="1537"/>
    </row>
    <row r="6" spans="1:18" ht="24.95" customHeight="1" x14ac:dyDescent="0.25">
      <c r="A6" s="1539"/>
      <c r="B6" s="1539"/>
      <c r="C6" s="1539"/>
      <c r="D6" s="1539"/>
      <c r="E6" s="1539"/>
      <c r="F6" s="1539"/>
      <c r="G6" s="1539"/>
      <c r="H6" s="1539"/>
      <c r="I6" s="1539"/>
      <c r="J6" s="1539"/>
      <c r="K6" s="1539"/>
      <c r="L6" s="1539"/>
      <c r="M6" s="1539"/>
      <c r="N6" s="1539"/>
      <c r="O6" s="1539"/>
      <c r="P6" s="1539"/>
      <c r="Q6" s="1539"/>
    </row>
    <row r="7" spans="1:18" ht="15.75" x14ac:dyDescent="0.25">
      <c r="A7" s="1276">
        <v>2006</v>
      </c>
      <c r="B7" s="1342">
        <v>48537</v>
      </c>
      <c r="C7" s="1428"/>
      <c r="D7" s="1342" t="s">
        <v>293</v>
      </c>
      <c r="E7" s="1429"/>
      <c r="F7" s="1394">
        <v>18.21</v>
      </c>
      <c r="G7" s="1430"/>
      <c r="H7" s="1342" t="s">
        <v>293</v>
      </c>
      <c r="I7" s="1429"/>
      <c r="J7" s="1342">
        <v>883881</v>
      </c>
      <c r="K7" s="1431"/>
      <c r="L7" s="1342" t="s">
        <v>293</v>
      </c>
      <c r="M7" s="1429"/>
      <c r="N7" s="1342">
        <v>24558053</v>
      </c>
      <c r="O7" s="1428"/>
      <c r="P7" s="1342" t="s">
        <v>293</v>
      </c>
    </row>
    <row r="8" spans="1:18" ht="15.75" x14ac:dyDescent="0.25">
      <c r="A8" s="1276">
        <v>2007</v>
      </c>
      <c r="B8" s="1342">
        <v>47337</v>
      </c>
      <c r="C8" s="1428"/>
      <c r="D8" s="1342">
        <f>B8-B7</f>
        <v>-1200</v>
      </c>
      <c r="E8" s="1432"/>
      <c r="F8" s="1394">
        <v>21.77</v>
      </c>
      <c r="G8" s="1430"/>
      <c r="H8" s="1394">
        <f>F8-F7</f>
        <v>3.5599999999999987</v>
      </c>
      <c r="I8" s="1433"/>
      <c r="J8" s="1342">
        <v>1030458</v>
      </c>
      <c r="K8" s="1431"/>
      <c r="L8" s="1342">
        <f>J8-J7</f>
        <v>146577</v>
      </c>
      <c r="M8" s="1433"/>
      <c r="N8" s="1342">
        <v>24072594</v>
      </c>
      <c r="O8" s="1428"/>
      <c r="P8" s="1342">
        <f>N8-N7</f>
        <v>-485459</v>
      </c>
    </row>
    <row r="9" spans="1:18" ht="15.75" x14ac:dyDescent="0.25">
      <c r="A9" s="1276">
        <v>2008</v>
      </c>
      <c r="B9" s="1342">
        <v>47706</v>
      </c>
      <c r="C9" s="1428"/>
      <c r="D9" s="1342">
        <f t="shared" ref="D9:D14" si="0">B9-B8</f>
        <v>369</v>
      </c>
      <c r="E9" s="1432"/>
      <c r="F9" s="1394">
        <v>23.94</v>
      </c>
      <c r="G9" s="1430"/>
      <c r="H9" s="1394">
        <f t="shared" ref="H9:H14" si="1">F9-F8</f>
        <v>2.1700000000000017</v>
      </c>
      <c r="I9" s="1433"/>
      <c r="J9" s="1342">
        <v>1142214</v>
      </c>
      <c r="K9" s="1431"/>
      <c r="L9" s="1342">
        <f t="shared" ref="L9:L14" si="2">J9-J8</f>
        <v>111756</v>
      </c>
      <c r="M9" s="1433"/>
      <c r="N9" s="1342">
        <v>24609342</v>
      </c>
      <c r="O9" s="1428"/>
      <c r="P9" s="1342">
        <f t="shared" ref="P9:P14" si="3">N9-N8</f>
        <v>536748</v>
      </c>
    </row>
    <row r="10" spans="1:18" ht="15.75" x14ac:dyDescent="0.25">
      <c r="A10" s="1276">
        <v>2009</v>
      </c>
      <c r="B10" s="1342">
        <v>49327</v>
      </c>
      <c r="C10" s="1428"/>
      <c r="D10" s="1342">
        <f t="shared" si="0"/>
        <v>1621</v>
      </c>
      <c r="E10" s="1432"/>
      <c r="F10" s="1394">
        <v>24.35</v>
      </c>
      <c r="G10" s="1430"/>
      <c r="H10" s="1394">
        <f t="shared" si="1"/>
        <v>0.41000000000000014</v>
      </c>
      <c r="I10" s="1433"/>
      <c r="J10" s="1342">
        <v>1200967</v>
      </c>
      <c r="K10" s="1431"/>
      <c r="L10" s="1342">
        <f t="shared" si="2"/>
        <v>58753</v>
      </c>
      <c r="M10" s="1433"/>
      <c r="N10" s="1342">
        <v>24685017</v>
      </c>
      <c r="O10" s="1428"/>
      <c r="P10" s="1342">
        <f t="shared" si="3"/>
        <v>75675</v>
      </c>
    </row>
    <row r="11" spans="1:18" ht="15.75" x14ac:dyDescent="0.25">
      <c r="A11" s="1276">
        <v>2010</v>
      </c>
      <c r="B11" s="1342">
        <v>50853</v>
      </c>
      <c r="C11" s="1428"/>
      <c r="D11" s="1342">
        <f t="shared" si="0"/>
        <v>1526</v>
      </c>
      <c r="E11" s="1432"/>
      <c r="F11" s="1394">
        <v>24.4</v>
      </c>
      <c r="G11" s="1430"/>
      <c r="H11" s="1394">
        <f t="shared" si="1"/>
        <v>4.9999999999997158E-2</v>
      </c>
      <c r="I11" s="1433"/>
      <c r="J11" s="1342">
        <v>1240839</v>
      </c>
      <c r="K11" s="1431"/>
      <c r="L11" s="1342">
        <f t="shared" si="2"/>
        <v>39872</v>
      </c>
      <c r="M11" s="1433"/>
      <c r="N11" s="1342">
        <v>25568081</v>
      </c>
      <c r="O11" s="1428"/>
      <c r="P11" s="1342">
        <f t="shared" si="3"/>
        <v>883064</v>
      </c>
    </row>
    <row r="12" spans="1:18" ht="15.75" x14ac:dyDescent="0.25">
      <c r="A12" s="1276">
        <v>2011</v>
      </c>
      <c r="B12" s="1342">
        <v>49832</v>
      </c>
      <c r="C12" s="1428"/>
      <c r="D12" s="1342">
        <f t="shared" si="0"/>
        <v>-1021</v>
      </c>
      <c r="E12" s="1432"/>
      <c r="F12" s="1394">
        <v>23.95</v>
      </c>
      <c r="G12" s="1430"/>
      <c r="H12" s="1394">
        <f t="shared" si="1"/>
        <v>-0.44999999999999929</v>
      </c>
      <c r="I12" s="1434"/>
      <c r="J12" s="1342">
        <v>1193339</v>
      </c>
      <c r="K12" s="1431"/>
      <c r="L12" s="1342">
        <f t="shared" si="2"/>
        <v>-47500</v>
      </c>
      <c r="M12" s="1434"/>
      <c r="N12" s="1342">
        <v>24957195</v>
      </c>
      <c r="O12" s="1428"/>
      <c r="P12" s="1342">
        <f t="shared" si="3"/>
        <v>-610886</v>
      </c>
    </row>
    <row r="13" spans="1:18" ht="15.75" x14ac:dyDescent="0.25">
      <c r="A13" s="1276">
        <v>2012</v>
      </c>
      <c r="B13" s="1342">
        <v>50597</v>
      </c>
      <c r="C13" s="1392"/>
      <c r="D13" s="1342">
        <f t="shared" si="0"/>
        <v>765</v>
      </c>
      <c r="E13" s="1501"/>
      <c r="F13" s="1394">
        <v>26.26</v>
      </c>
      <c r="G13" s="1502"/>
      <c r="H13" s="1394">
        <f t="shared" si="1"/>
        <v>2.3100000000000023</v>
      </c>
      <c r="I13" s="1503"/>
      <c r="J13" s="1342">
        <v>1328514</v>
      </c>
      <c r="K13" s="1431"/>
      <c r="L13" s="1342">
        <f t="shared" si="2"/>
        <v>135175</v>
      </c>
      <c r="M13" s="1503"/>
      <c r="N13" s="1342">
        <v>24580224</v>
      </c>
      <c r="O13" s="1392"/>
      <c r="P13" s="1342">
        <f t="shared" si="3"/>
        <v>-376971</v>
      </c>
      <c r="Q13" s="1352"/>
    </row>
    <row r="14" spans="1:18" s="1275" customFormat="1" ht="15.75" x14ac:dyDescent="0.25">
      <c r="A14" s="1277">
        <v>2013</v>
      </c>
      <c r="B14" s="1353">
        <v>54898</v>
      </c>
      <c r="C14" s="1435"/>
      <c r="D14" s="1346">
        <f t="shared" si="0"/>
        <v>4301</v>
      </c>
      <c r="E14" s="1436"/>
      <c r="F14" s="1396">
        <v>32.39</v>
      </c>
      <c r="G14" s="1437"/>
      <c r="H14" s="1396">
        <f t="shared" si="1"/>
        <v>6.129999999999999</v>
      </c>
      <c r="I14" s="1438"/>
      <c r="J14" s="1346">
        <v>1778374</v>
      </c>
      <c r="K14" s="1439"/>
      <c r="L14" s="1346">
        <f t="shared" si="2"/>
        <v>449860</v>
      </c>
      <c r="M14" s="1438"/>
      <c r="N14" s="1346">
        <v>27134997</v>
      </c>
      <c r="O14" s="1435"/>
      <c r="P14" s="1346">
        <f t="shared" si="3"/>
        <v>2554773</v>
      </c>
      <c r="Q14" s="1280"/>
    </row>
    <row r="15" spans="1:18" x14ac:dyDescent="0.25">
      <c r="A15" s="1440"/>
      <c r="B15" s="1441"/>
      <c r="C15" s="1441"/>
      <c r="D15" s="1441"/>
      <c r="E15" s="1441"/>
      <c r="H15" s="1441"/>
      <c r="I15" s="1441"/>
      <c r="J15" s="1441"/>
      <c r="K15" s="1441"/>
      <c r="L15" s="1441"/>
      <c r="M15" s="1441"/>
      <c r="N15" s="1441"/>
      <c r="O15" s="1441"/>
      <c r="P15" s="1441"/>
      <c r="Q15" s="1442"/>
      <c r="R15" s="1405"/>
    </row>
    <row r="16" spans="1:18" ht="15.75" x14ac:dyDescent="0.25">
      <c r="A16" s="1425" t="s">
        <v>294</v>
      </c>
      <c r="B16" s="1441"/>
      <c r="C16" s="1441"/>
      <c r="D16" s="1441"/>
      <c r="E16" s="1441"/>
      <c r="H16" s="1441"/>
      <c r="I16" s="1441"/>
      <c r="J16" s="1441"/>
      <c r="K16" s="1441"/>
      <c r="L16" s="1441"/>
      <c r="M16" s="1442"/>
      <c r="N16" s="1405"/>
      <c r="P16" s="1263"/>
    </row>
    <row r="17" spans="1:18" ht="15.75" x14ac:dyDescent="0.25">
      <c r="A17" s="1425" t="s">
        <v>325</v>
      </c>
      <c r="B17" s="1441"/>
      <c r="C17" s="1441"/>
      <c r="D17" s="1441"/>
      <c r="E17" s="1441"/>
      <c r="H17" s="1441"/>
      <c r="I17" s="1441"/>
      <c r="J17" s="1441"/>
      <c r="K17" s="1441"/>
      <c r="L17" s="1441"/>
      <c r="M17" s="1442"/>
      <c r="N17" s="1405"/>
      <c r="P17" s="1263"/>
    </row>
    <row r="18" spans="1:18" ht="32.25" customHeight="1" x14ac:dyDescent="0.25">
      <c r="A18" s="1546" t="s">
        <v>288</v>
      </c>
      <c r="B18" s="1546"/>
      <c r="C18" s="1546"/>
      <c r="D18" s="1546"/>
      <c r="E18" s="1546"/>
      <c r="F18" s="1546"/>
      <c r="G18" s="1546"/>
      <c r="H18" s="1546"/>
      <c r="I18" s="1546"/>
      <c r="J18" s="1546"/>
      <c r="K18" s="1546"/>
      <c r="L18" s="1546"/>
      <c r="M18" s="1546"/>
      <c r="N18" s="1546"/>
      <c r="O18" s="1546"/>
      <c r="P18" s="1546"/>
      <c r="Q18" s="1546"/>
      <c r="R18" s="1275"/>
    </row>
    <row r="19" spans="1:18" x14ac:dyDescent="0.25">
      <c r="A19" s="1275"/>
      <c r="B19" s="1275"/>
      <c r="C19" s="1275"/>
      <c r="D19" s="1291"/>
      <c r="E19" s="1291"/>
      <c r="F19" s="1290"/>
      <c r="G19" s="1290"/>
      <c r="H19" s="1291"/>
      <c r="I19" s="1291"/>
      <c r="J19" s="1275"/>
      <c r="K19" s="1275"/>
      <c r="L19" s="1291"/>
      <c r="M19" s="1291"/>
      <c r="N19" s="1275"/>
      <c r="O19" s="1275"/>
      <c r="P19" s="1291"/>
      <c r="Q19" s="1275"/>
      <c r="R19" s="1275"/>
    </row>
  </sheetData>
  <mergeCells count="10">
    <mergeCell ref="L5:M6"/>
    <mergeCell ref="N5:O6"/>
    <mergeCell ref="P5:Q6"/>
    <mergeCell ref="A18:Q18"/>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&amp;L281</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9"/>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0.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8" customHeight="1" x14ac:dyDescent="0.25">
      <c r="A1" s="1257" t="s">
        <v>1036</v>
      </c>
      <c r="B1" s="1257"/>
      <c r="C1" s="1500"/>
      <c r="D1" s="1419"/>
      <c r="E1" s="1419"/>
      <c r="F1" s="1420"/>
      <c r="G1" s="1420"/>
      <c r="H1" s="1419"/>
      <c r="I1" s="1419"/>
      <c r="J1" s="1420"/>
      <c r="K1" s="1420"/>
      <c r="L1" s="1419"/>
      <c r="M1" s="1292" t="s">
        <v>1059</v>
      </c>
      <c r="N1" s="1275"/>
    </row>
    <row r="2" spans="1:14" ht="18" x14ac:dyDescent="0.25">
      <c r="A2" s="1257" t="s">
        <v>1050</v>
      </c>
      <c r="B2" s="1257"/>
      <c r="C2" s="1500"/>
      <c r="D2" s="1419"/>
      <c r="E2" s="1419"/>
      <c r="F2" s="1420"/>
      <c r="G2" s="1420"/>
      <c r="H2" s="1419"/>
      <c r="I2" s="1419"/>
      <c r="J2" s="1420"/>
      <c r="K2" s="1420"/>
      <c r="L2" s="1419"/>
      <c r="M2" s="1420"/>
      <c r="N2" s="1275"/>
    </row>
    <row r="3" spans="1:14" ht="18" x14ac:dyDescent="0.25">
      <c r="A3" s="1257" t="s">
        <v>276</v>
      </c>
      <c r="B3" s="1257"/>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537"/>
      <c r="D5" s="1537" t="s">
        <v>1042</v>
      </c>
      <c r="E5" s="1537"/>
      <c r="F5" s="1537" t="s">
        <v>322</v>
      </c>
      <c r="G5" s="1537"/>
      <c r="H5" s="1537" t="s">
        <v>1042</v>
      </c>
      <c r="I5" s="1537"/>
      <c r="J5" s="1537" t="s">
        <v>323</v>
      </c>
      <c r="K5" s="1537"/>
      <c r="L5" s="1537" t="s">
        <v>1042</v>
      </c>
      <c r="M5" s="1537"/>
    </row>
    <row r="6" spans="1:14" ht="24.95" customHeight="1" x14ac:dyDescent="0.25">
      <c r="A6" s="1539"/>
      <c r="B6" s="1539"/>
      <c r="C6" s="1539"/>
      <c r="D6" s="1539"/>
      <c r="E6" s="1539"/>
      <c r="F6" s="1539"/>
      <c r="G6" s="1539"/>
      <c r="H6" s="1539"/>
      <c r="I6" s="1539"/>
      <c r="J6" s="1539"/>
      <c r="K6" s="1539"/>
      <c r="L6" s="1539"/>
      <c r="M6" s="1539"/>
    </row>
    <row r="7" spans="1:14" ht="15.75" x14ac:dyDescent="0.25">
      <c r="A7" s="1276">
        <v>2006</v>
      </c>
      <c r="B7" s="1342">
        <v>18551</v>
      </c>
      <c r="C7" s="1428"/>
      <c r="D7" s="1342" t="s">
        <v>293</v>
      </c>
      <c r="E7" s="1429"/>
      <c r="F7" s="1394">
        <v>4.6399999999999997</v>
      </c>
      <c r="G7" s="1430"/>
      <c r="H7" s="1342" t="s">
        <v>293</v>
      </c>
      <c r="I7" s="1429"/>
      <c r="J7" s="1342">
        <v>86059</v>
      </c>
      <c r="K7" s="1431"/>
      <c r="L7" s="1342" t="s">
        <v>293</v>
      </c>
    </row>
    <row r="8" spans="1:14" ht="15.75" x14ac:dyDescent="0.25">
      <c r="A8" s="1276">
        <v>2007</v>
      </c>
      <c r="B8" s="1342">
        <v>21105</v>
      </c>
      <c r="C8" s="1428"/>
      <c r="D8" s="1342">
        <f>B8-B7</f>
        <v>2554</v>
      </c>
      <c r="E8" s="1432"/>
      <c r="F8" s="1394">
        <v>5.04</v>
      </c>
      <c r="G8" s="1430"/>
      <c r="H8" s="1394">
        <f>F8-F7</f>
        <v>0.40000000000000036</v>
      </c>
      <c r="I8" s="1433"/>
      <c r="J8" s="1342">
        <v>106357</v>
      </c>
      <c r="K8" s="1431"/>
      <c r="L8" s="1342">
        <f>J8-J7</f>
        <v>20298</v>
      </c>
    </row>
    <row r="9" spans="1:14" ht="15.75" x14ac:dyDescent="0.25">
      <c r="A9" s="1276">
        <v>2008</v>
      </c>
      <c r="B9" s="1342">
        <v>18809</v>
      </c>
      <c r="C9" s="1428"/>
      <c r="D9" s="1342">
        <f t="shared" ref="D9:D14" si="0">B9-B8</f>
        <v>-2296</v>
      </c>
      <c r="E9" s="1432"/>
      <c r="F9" s="1394">
        <v>4.72</v>
      </c>
      <c r="G9" s="1430"/>
      <c r="H9" s="1394">
        <f t="shared" ref="H9:H14" si="1">F9-F8</f>
        <v>-0.32000000000000028</v>
      </c>
      <c r="I9" s="1434"/>
      <c r="J9" s="1342">
        <v>88841</v>
      </c>
      <c r="K9" s="1431"/>
      <c r="L9" s="1342">
        <f t="shared" ref="L9:L14" si="2">J9-J8</f>
        <v>-17516</v>
      </c>
    </row>
    <row r="10" spans="1:14" ht="15.75" x14ac:dyDescent="0.25">
      <c r="A10" s="1276">
        <v>2009</v>
      </c>
      <c r="B10" s="1342">
        <v>20901</v>
      </c>
      <c r="C10" s="1428"/>
      <c r="D10" s="1342">
        <f t="shared" si="0"/>
        <v>2092</v>
      </c>
      <c r="E10" s="1432"/>
      <c r="F10" s="1394">
        <v>5</v>
      </c>
      <c r="G10" s="1430"/>
      <c r="H10" s="1394">
        <f t="shared" si="1"/>
        <v>0.28000000000000025</v>
      </c>
      <c r="I10" s="1433"/>
      <c r="J10" s="1342">
        <v>104390</v>
      </c>
      <c r="K10" s="1431"/>
      <c r="L10" s="1342">
        <f t="shared" si="2"/>
        <v>15549</v>
      </c>
    </row>
    <row r="11" spans="1:14" ht="15.75" x14ac:dyDescent="0.25">
      <c r="A11" s="1276">
        <v>2010</v>
      </c>
      <c r="B11" s="1342">
        <v>21784</v>
      </c>
      <c r="C11" s="1428"/>
      <c r="D11" s="1342">
        <f t="shared" si="0"/>
        <v>883</v>
      </c>
      <c r="E11" s="1432"/>
      <c r="F11" s="1394">
        <v>4.8600000000000003</v>
      </c>
      <c r="G11" s="1430"/>
      <c r="H11" s="1394">
        <f t="shared" si="1"/>
        <v>-0.13999999999999968</v>
      </c>
      <c r="I11" s="1434"/>
      <c r="J11" s="1342">
        <v>105946</v>
      </c>
      <c r="K11" s="1431"/>
      <c r="L11" s="1342">
        <f t="shared" si="2"/>
        <v>1556</v>
      </c>
    </row>
    <row r="12" spans="1:14" ht="15.75" x14ac:dyDescent="0.25">
      <c r="A12" s="1276">
        <v>2011</v>
      </c>
      <c r="B12" s="1342">
        <v>20890</v>
      </c>
      <c r="C12" s="1428"/>
      <c r="D12" s="1342">
        <f t="shared" si="0"/>
        <v>-894</v>
      </c>
      <c r="E12" s="1432"/>
      <c r="F12" s="1394">
        <v>4.8499999999999996</v>
      </c>
      <c r="G12" s="1430"/>
      <c r="H12" s="1394">
        <f t="shared" si="1"/>
        <v>-1.0000000000000675E-2</v>
      </c>
      <c r="I12" s="1434"/>
      <c r="J12" s="1342">
        <v>101237</v>
      </c>
      <c r="K12" s="1431"/>
      <c r="L12" s="1342">
        <f t="shared" si="2"/>
        <v>-4709</v>
      </c>
    </row>
    <row r="13" spans="1:14" ht="15.75" x14ac:dyDescent="0.25">
      <c r="A13" s="1276">
        <v>2012</v>
      </c>
      <c r="B13" s="1363">
        <v>22421</v>
      </c>
      <c r="C13" s="1392"/>
      <c r="D13" s="1342">
        <f t="shared" si="0"/>
        <v>1531</v>
      </c>
      <c r="E13" s="1501"/>
      <c r="F13" s="1395">
        <v>5.07</v>
      </c>
      <c r="G13" s="1502"/>
      <c r="H13" s="1395">
        <f t="shared" si="1"/>
        <v>0.22000000000000064</v>
      </c>
      <c r="I13" s="1503"/>
      <c r="J13" s="1342">
        <v>113738</v>
      </c>
      <c r="K13" s="1431"/>
      <c r="L13" s="1342">
        <f t="shared" si="2"/>
        <v>12501</v>
      </c>
    </row>
    <row r="14" spans="1:14" s="1275" customFormat="1" ht="15.75" x14ac:dyDescent="0.25">
      <c r="A14" s="1277">
        <v>2013</v>
      </c>
      <c r="B14" s="1353">
        <v>21900</v>
      </c>
      <c r="C14" s="1435"/>
      <c r="D14" s="1346">
        <f t="shared" si="0"/>
        <v>-521</v>
      </c>
      <c r="E14" s="1436"/>
      <c r="F14" s="1396">
        <v>7.65</v>
      </c>
      <c r="G14" s="1437"/>
      <c r="H14" s="1396">
        <f t="shared" si="1"/>
        <v>2.58</v>
      </c>
      <c r="I14" s="1438"/>
      <c r="J14" s="1346">
        <v>167574</v>
      </c>
      <c r="K14" s="1439"/>
      <c r="L14" s="1346">
        <f t="shared" si="2"/>
        <v>53836</v>
      </c>
      <c r="M14" s="1280"/>
    </row>
    <row r="15" spans="1:14" x14ac:dyDescent="0.25">
      <c r="A15" s="1440"/>
      <c r="B15" s="1441"/>
      <c r="C15" s="1441"/>
      <c r="D15" s="1441"/>
      <c r="E15" s="1441"/>
      <c r="H15" s="1441"/>
      <c r="I15" s="1441"/>
      <c r="J15" s="1441"/>
      <c r="K15" s="1441"/>
      <c r="L15" s="1441"/>
      <c r="M15" s="1442"/>
      <c r="N15" s="1405"/>
    </row>
    <row r="16" spans="1:14" ht="15.75" x14ac:dyDescent="0.25">
      <c r="A16" s="1425" t="s">
        <v>294</v>
      </c>
      <c r="B16" s="1441"/>
      <c r="C16" s="1441"/>
      <c r="D16" s="1441"/>
      <c r="E16" s="1441"/>
      <c r="H16" s="1441"/>
      <c r="I16" s="1441"/>
      <c r="J16" s="1441"/>
      <c r="K16" s="1441"/>
      <c r="L16" s="1441"/>
      <c r="M16" s="1442"/>
      <c r="N16" s="1405"/>
    </row>
    <row r="17" spans="1:14" ht="15.75" x14ac:dyDescent="0.25">
      <c r="A17" s="1511" t="s">
        <v>335</v>
      </c>
      <c r="B17" s="1510"/>
      <c r="C17" s="1510"/>
      <c r="D17" s="1510"/>
      <c r="E17" s="1510"/>
      <c r="F17" s="1275"/>
      <c r="G17" s="1275"/>
      <c r="H17" s="1510"/>
      <c r="I17" s="1441"/>
      <c r="J17" s="1441"/>
      <c r="K17" s="1441"/>
      <c r="L17" s="1441"/>
      <c r="M17" s="1442"/>
      <c r="N17" s="1405"/>
    </row>
    <row r="18" spans="1:14" ht="30.75" customHeight="1" x14ac:dyDescent="0.25">
      <c r="A18" s="1546" t="s">
        <v>288</v>
      </c>
      <c r="B18" s="1546"/>
      <c r="C18" s="1546"/>
      <c r="D18" s="1546"/>
      <c r="E18" s="1546"/>
      <c r="F18" s="1546"/>
      <c r="G18" s="1546"/>
      <c r="H18" s="1546"/>
      <c r="I18" s="1546"/>
      <c r="J18" s="1546"/>
      <c r="K18" s="1546"/>
      <c r="L18" s="1546"/>
      <c r="M18" s="1546"/>
      <c r="N18" s="1275"/>
    </row>
    <row r="19" spans="1:14" x14ac:dyDescent="0.25">
      <c r="A19" s="1275"/>
      <c r="B19" s="1275"/>
      <c r="C19" s="1275"/>
      <c r="D19" s="1291"/>
      <c r="E19" s="1291"/>
      <c r="F19" s="1290"/>
      <c r="G19" s="1290"/>
      <c r="H19" s="1291"/>
      <c r="I19" s="1291"/>
      <c r="J19" s="1275"/>
      <c r="K19" s="1275"/>
      <c r="L19" s="1291"/>
      <c r="M19" s="1275"/>
      <c r="N19" s="1275"/>
    </row>
  </sheetData>
  <mergeCells count="8">
    <mergeCell ref="L5:M6"/>
    <mergeCell ref="A18:M18"/>
    <mergeCell ref="A5:A6"/>
    <mergeCell ref="B5:C6"/>
    <mergeCell ref="D5:E6"/>
    <mergeCell ref="F5:G6"/>
    <mergeCell ref="H5:I6"/>
    <mergeCell ref="J5:K6"/>
  </mergeCells>
  <printOptions horizontalCentered="1" verticalCentered="1"/>
  <pageMargins left="0.98425196850393704" right="0.39370078740157483" top="0.39370078740157483" bottom="0.39370078740157483" header="0" footer="0.19685039370078741"/>
  <pageSetup orientation="landscape" r:id="rId1"/>
  <headerFooter>
    <oddFooter>&amp;R282</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H12"/>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20.625" style="1263" customWidth="1"/>
    <col min="2" max="2" width="25.625" style="1263" customWidth="1"/>
    <col min="3" max="3" width="3.625" style="1263" customWidth="1"/>
    <col min="4" max="4" width="25.625" style="1263" customWidth="1"/>
    <col min="5" max="5" width="3.625" style="1263" customWidth="1"/>
    <col min="6" max="6" width="25.625" style="1263" customWidth="1"/>
    <col min="7" max="7" width="3.625" style="1263" customWidth="1"/>
    <col min="8" max="8" width="11.5" style="1263" customWidth="1"/>
    <col min="9" max="9" width="10.5" style="1263" customWidth="1"/>
    <col min="10" max="16384" width="10.25" style="1263"/>
  </cols>
  <sheetData>
    <row r="1" spans="1:8" ht="18" customHeight="1" x14ac:dyDescent="0.25">
      <c r="A1" s="1257" t="s">
        <v>1036</v>
      </c>
      <c r="B1" s="1257"/>
      <c r="C1" s="1500"/>
      <c r="D1" s="1420"/>
      <c r="E1" s="1420"/>
      <c r="F1" s="1420"/>
      <c r="G1" s="1292" t="s">
        <v>1060</v>
      </c>
      <c r="H1" s="1275"/>
    </row>
    <row r="2" spans="1:8" ht="18" x14ac:dyDescent="0.25">
      <c r="A2" s="1257" t="s">
        <v>1124</v>
      </c>
      <c r="B2" s="1257"/>
      <c r="C2" s="1500"/>
      <c r="D2" s="1420"/>
      <c r="E2" s="1420"/>
      <c r="F2" s="1420"/>
      <c r="G2" s="1420"/>
      <c r="H2" s="1275"/>
    </row>
    <row r="3" spans="1:8" ht="18" x14ac:dyDescent="0.25">
      <c r="A3" s="1257" t="s">
        <v>276</v>
      </c>
      <c r="B3" s="1257"/>
      <c r="C3" s="1420"/>
      <c r="D3" s="1420"/>
      <c r="E3" s="1420"/>
      <c r="F3" s="1420"/>
      <c r="G3" s="1420"/>
      <c r="H3" s="1275"/>
    </row>
    <row r="4" spans="1:8" ht="15.75" x14ac:dyDescent="0.25">
      <c r="A4" s="1354"/>
      <c r="B4" s="1354"/>
      <c r="C4" s="1354"/>
      <c r="D4" s="1354"/>
      <c r="E4" s="1354"/>
      <c r="F4" s="1355"/>
      <c r="G4" s="1354"/>
      <c r="H4" s="1275"/>
    </row>
    <row r="5" spans="1:8" ht="24.95" customHeight="1" x14ac:dyDescent="0.25">
      <c r="A5" s="1537" t="s">
        <v>62</v>
      </c>
      <c r="B5" s="1537" t="s">
        <v>336</v>
      </c>
      <c r="C5" s="1233"/>
      <c r="D5" s="1537" t="s">
        <v>322</v>
      </c>
      <c r="E5" s="1233"/>
      <c r="F5" s="1537" t="s">
        <v>326</v>
      </c>
      <c r="G5" s="1504"/>
    </row>
    <row r="6" spans="1:8" ht="24.95" customHeight="1" x14ac:dyDescent="0.25">
      <c r="A6" s="1539"/>
      <c r="B6" s="1539"/>
      <c r="C6" s="1424"/>
      <c r="D6" s="1539"/>
      <c r="E6" s="1424"/>
      <c r="F6" s="1539"/>
      <c r="G6" s="1505"/>
    </row>
    <row r="7" spans="1:8" ht="15.75" x14ac:dyDescent="0.25">
      <c r="A7" s="1276">
        <v>2012</v>
      </c>
      <c r="B7" s="1342">
        <v>544</v>
      </c>
      <c r="C7" s="1443"/>
      <c r="D7" s="1394">
        <v>21.77</v>
      </c>
      <c r="E7" s="1444"/>
      <c r="F7" s="1342">
        <v>11847</v>
      </c>
    </row>
    <row r="8" spans="1:8" s="1275" customFormat="1" ht="15.75" x14ac:dyDescent="0.25">
      <c r="A8" s="1277">
        <v>2013</v>
      </c>
      <c r="B8" s="1353">
        <v>552</v>
      </c>
      <c r="C8" s="1506"/>
      <c r="D8" s="1396">
        <v>23.07</v>
      </c>
      <c r="E8" s="1507"/>
      <c r="F8" s="1346">
        <v>12734</v>
      </c>
      <c r="G8" s="1280"/>
    </row>
    <row r="9" spans="1:8" x14ac:dyDescent="0.25">
      <c r="A9" s="1440"/>
      <c r="B9" s="1441"/>
      <c r="C9" s="1441"/>
      <c r="F9" s="1441"/>
      <c r="G9" s="1442"/>
      <c r="H9" s="1405"/>
    </row>
    <row r="10" spans="1:8" x14ac:dyDescent="0.25">
      <c r="A10" s="1440"/>
      <c r="B10" s="1441"/>
      <c r="C10" s="1441"/>
      <c r="F10" s="1441"/>
      <c r="G10" s="1442"/>
      <c r="H10" s="1405"/>
    </row>
    <row r="11" spans="1:8" ht="30.75" customHeight="1" x14ac:dyDescent="0.25">
      <c r="A11" s="1546" t="s">
        <v>288</v>
      </c>
      <c r="B11" s="1546"/>
      <c r="C11" s="1546"/>
      <c r="D11" s="1546"/>
      <c r="E11" s="1546"/>
      <c r="F11" s="1546"/>
      <c r="G11" s="1546"/>
      <c r="H11" s="1275"/>
    </row>
    <row r="12" spans="1:8" x14ac:dyDescent="0.25">
      <c r="A12" s="1275"/>
      <c r="B12" s="1275"/>
      <c r="C12" s="1275"/>
      <c r="D12" s="1290"/>
      <c r="E12" s="1290"/>
      <c r="F12" s="1275"/>
      <c r="G12" s="1275"/>
      <c r="H12" s="1275"/>
    </row>
  </sheetData>
  <mergeCells count="5">
    <mergeCell ref="A5:A6"/>
    <mergeCell ref="B5:B6"/>
    <mergeCell ref="D5:D6"/>
    <mergeCell ref="F5:F6"/>
    <mergeCell ref="A11:G11"/>
  </mergeCells>
  <printOptions horizontalCentered="1" verticalCentered="1"/>
  <pageMargins left="0.98425196850393704" right="0.39370078740157483" top="0.39370078740157483" bottom="0.39370078740157483" header="0" footer="0.19685039370078741"/>
  <pageSetup orientation="landscape" r:id="rId1"/>
  <headerFooter>
    <oddFooter>&amp;L283</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18"/>
  <sheetViews>
    <sheetView showGridLines="0" view="pageBreakPreview" zoomScaleNormal="70" zoomScaleSheetLayoutView="100" workbookViewId="0">
      <selection activeCell="I8" sqref="I8"/>
    </sheetView>
  </sheetViews>
  <sheetFormatPr baseColWidth="10" defaultColWidth="10.25" defaultRowHeight="15" x14ac:dyDescent="0.25"/>
  <cols>
    <col min="1" max="1" width="15.625" style="1263" customWidth="1"/>
    <col min="2" max="2" width="10.625" style="1263" customWidth="1"/>
    <col min="3" max="3" width="3.625" style="1263" customWidth="1"/>
    <col min="4" max="4" width="10.625" style="1301" customWidth="1"/>
    <col min="5" max="5" width="3.625" style="1301" customWidth="1"/>
    <col min="6" max="6" width="10.625" style="1263" customWidth="1"/>
    <col min="7" max="7" width="3.625" style="1263" customWidth="1"/>
    <col min="8" max="8" width="10.625" style="1301" customWidth="1"/>
    <col min="9" max="9" width="3.625" style="1301" customWidth="1"/>
    <col min="10" max="10" width="15.625" style="1263" customWidth="1"/>
    <col min="11" max="11" width="3.625" style="1263" customWidth="1"/>
    <col min="12" max="12" width="10.625" style="1301" customWidth="1"/>
    <col min="13" max="13" width="3.625" style="1263" customWidth="1"/>
    <col min="14" max="14" width="11.5" style="1263" customWidth="1"/>
    <col min="15" max="15" width="10.5" style="1263" customWidth="1"/>
    <col min="16" max="16384" width="10.25" style="1263"/>
  </cols>
  <sheetData>
    <row r="1" spans="1:14" ht="18" customHeight="1" x14ac:dyDescent="0.25">
      <c r="A1" s="1257" t="s">
        <v>1036</v>
      </c>
      <c r="B1" s="1257"/>
      <c r="C1" s="1500"/>
      <c r="D1" s="1419"/>
      <c r="E1" s="1419"/>
      <c r="F1" s="1420"/>
      <c r="G1" s="1420"/>
      <c r="H1" s="1419"/>
      <c r="I1" s="1419"/>
      <c r="J1" s="1420"/>
      <c r="K1" s="1420"/>
      <c r="L1" s="1419"/>
      <c r="M1" s="1292" t="s">
        <v>1061</v>
      </c>
      <c r="N1" s="1275"/>
    </row>
    <row r="2" spans="1:14" ht="18" x14ac:dyDescent="0.25">
      <c r="A2" s="1257" t="s">
        <v>1125</v>
      </c>
      <c r="B2" s="1257"/>
      <c r="C2" s="1500"/>
      <c r="D2" s="1419"/>
      <c r="E2" s="1419"/>
      <c r="F2" s="1420"/>
      <c r="G2" s="1420"/>
      <c r="H2" s="1419"/>
      <c r="I2" s="1419"/>
      <c r="J2" s="1420"/>
      <c r="K2" s="1420"/>
      <c r="L2" s="1419"/>
      <c r="M2" s="1420"/>
      <c r="N2" s="1275"/>
    </row>
    <row r="3" spans="1:14" ht="18" x14ac:dyDescent="0.25">
      <c r="A3" s="1257" t="s">
        <v>276</v>
      </c>
      <c r="B3" s="1257"/>
      <c r="C3" s="1420"/>
      <c r="D3" s="1421"/>
      <c r="E3" s="1421"/>
      <c r="F3" s="1420"/>
      <c r="G3" s="1420"/>
      <c r="H3" s="1421"/>
      <c r="I3" s="1421"/>
      <c r="J3" s="1420"/>
      <c r="K3" s="1420"/>
      <c r="L3" s="1421"/>
      <c r="M3" s="1420"/>
      <c r="N3" s="1275"/>
    </row>
    <row r="4" spans="1:14" ht="15.75" x14ac:dyDescent="0.25">
      <c r="A4" s="1354"/>
      <c r="B4" s="1354"/>
      <c r="C4" s="1354"/>
      <c r="D4" s="1356"/>
      <c r="E4" s="1356"/>
      <c r="F4" s="1354"/>
      <c r="G4" s="1354"/>
      <c r="H4" s="1356"/>
      <c r="I4" s="1356"/>
      <c r="J4" s="1355"/>
      <c r="K4" s="1355"/>
      <c r="L4" s="1356"/>
      <c r="M4" s="1354"/>
      <c r="N4" s="1275"/>
    </row>
    <row r="5" spans="1:14" ht="24.95" customHeight="1" x14ac:dyDescent="0.25">
      <c r="A5" s="1537" t="s">
        <v>62</v>
      </c>
      <c r="B5" s="1537" t="s">
        <v>329</v>
      </c>
      <c r="C5" s="1233"/>
      <c r="D5" s="1537" t="s">
        <v>1042</v>
      </c>
      <c r="E5" s="1233"/>
      <c r="F5" s="1537" t="s">
        <v>320</v>
      </c>
      <c r="G5" s="1233"/>
      <c r="H5" s="1537" t="s">
        <v>1042</v>
      </c>
      <c r="I5" s="1233"/>
      <c r="J5" s="1537" t="s">
        <v>324</v>
      </c>
      <c r="K5" s="1233"/>
      <c r="L5" s="1537" t="s">
        <v>1042</v>
      </c>
      <c r="M5" s="1504"/>
    </row>
    <row r="6" spans="1:14" ht="24.95" customHeight="1" x14ac:dyDescent="0.25">
      <c r="A6" s="1539"/>
      <c r="B6" s="1539"/>
      <c r="C6" s="1424"/>
      <c r="D6" s="1539"/>
      <c r="E6" s="1424"/>
      <c r="F6" s="1539"/>
      <c r="G6" s="1424"/>
      <c r="H6" s="1539"/>
      <c r="I6" s="1424"/>
      <c r="J6" s="1539"/>
      <c r="K6" s="1424"/>
      <c r="L6" s="1539"/>
      <c r="M6" s="1505"/>
    </row>
    <row r="7" spans="1:14" ht="15.75" x14ac:dyDescent="0.25">
      <c r="A7" s="1276">
        <v>2006</v>
      </c>
      <c r="B7" s="1342">
        <v>781.25199999999995</v>
      </c>
      <c r="C7" s="1443"/>
      <c r="D7" s="1342" t="s">
        <v>293</v>
      </c>
      <c r="E7" s="1429"/>
      <c r="F7" s="1394">
        <v>28.79</v>
      </c>
      <c r="G7" s="1444"/>
      <c r="H7" s="1394" t="s">
        <v>293</v>
      </c>
      <c r="I7" s="1429"/>
      <c r="J7" s="1342">
        <v>22488</v>
      </c>
      <c r="K7" s="1444"/>
      <c r="L7" s="1342" t="s">
        <v>293</v>
      </c>
    </row>
    <row r="8" spans="1:14" ht="15.75" x14ac:dyDescent="0.25">
      <c r="A8" s="1276">
        <v>2007</v>
      </c>
      <c r="B8" s="1342">
        <v>795.32899999999995</v>
      </c>
      <c r="C8" s="1443"/>
      <c r="D8" s="1342">
        <f>B8-B7</f>
        <v>14.076999999999998</v>
      </c>
      <c r="E8" s="1432"/>
      <c r="F8" s="1394">
        <v>30.58</v>
      </c>
      <c r="G8" s="1444"/>
      <c r="H8" s="1394">
        <f>F8-F7</f>
        <v>1.7899999999999991</v>
      </c>
      <c r="I8" s="1433"/>
      <c r="J8" s="1342">
        <v>24323</v>
      </c>
      <c r="K8" s="1444"/>
      <c r="L8" s="1342">
        <f>J8-J7</f>
        <v>1835</v>
      </c>
    </row>
    <row r="9" spans="1:14" ht="15.75" x14ac:dyDescent="0.25">
      <c r="A9" s="1276">
        <v>2008</v>
      </c>
      <c r="B9" s="1342">
        <v>993.64499999999998</v>
      </c>
      <c r="C9" s="1443"/>
      <c r="D9" s="1342">
        <f t="shared" ref="D9:D14" si="0">B9-B8</f>
        <v>198.31600000000003</v>
      </c>
      <c r="E9" s="1432"/>
      <c r="F9" s="1394">
        <v>32.81</v>
      </c>
      <c r="G9" s="1444"/>
      <c r="H9" s="1394">
        <f t="shared" ref="H9:H14" si="1">F9-F8</f>
        <v>2.230000000000004</v>
      </c>
      <c r="I9" s="1433"/>
      <c r="J9" s="1342">
        <v>32602</v>
      </c>
      <c r="K9" s="1444"/>
      <c r="L9" s="1342">
        <f t="shared" ref="L9:L14" si="2">J9-J8</f>
        <v>8279</v>
      </c>
    </row>
    <row r="10" spans="1:14" ht="15.75" x14ac:dyDescent="0.25">
      <c r="A10" s="1276">
        <v>2009</v>
      </c>
      <c r="B10" s="1342">
        <v>1009.629</v>
      </c>
      <c r="C10" s="1445"/>
      <c r="D10" s="1342">
        <f t="shared" si="0"/>
        <v>15.984000000000037</v>
      </c>
      <c r="E10" s="1432"/>
      <c r="F10" s="1394">
        <v>41.4</v>
      </c>
      <c r="G10" s="1444"/>
      <c r="H10" s="1394">
        <f t="shared" si="1"/>
        <v>8.5899999999999963</v>
      </c>
      <c r="I10" s="1433"/>
      <c r="J10" s="1342">
        <v>41797</v>
      </c>
      <c r="K10" s="1444"/>
      <c r="L10" s="1342">
        <f t="shared" si="2"/>
        <v>9195</v>
      </c>
    </row>
    <row r="11" spans="1:14" ht="15.75" x14ac:dyDescent="0.25">
      <c r="A11" s="1276">
        <v>2010</v>
      </c>
      <c r="B11" s="1342">
        <v>1062.616</v>
      </c>
      <c r="C11" s="1445"/>
      <c r="D11" s="1342">
        <f t="shared" si="0"/>
        <v>52.986999999999966</v>
      </c>
      <c r="E11" s="1432"/>
      <c r="F11" s="1394">
        <v>45.71</v>
      </c>
      <c r="G11" s="1444"/>
      <c r="H11" s="1394">
        <f t="shared" si="1"/>
        <v>4.3100000000000023</v>
      </c>
      <c r="I11" s="1433"/>
      <c r="J11" s="1342">
        <v>48575</v>
      </c>
      <c r="K11" s="1444"/>
      <c r="L11" s="1342">
        <f t="shared" si="2"/>
        <v>6778</v>
      </c>
    </row>
    <row r="12" spans="1:14" ht="15.75" x14ac:dyDescent="0.25">
      <c r="A12" s="1276">
        <v>2011</v>
      </c>
      <c r="B12" s="1342">
        <v>790.65599999999995</v>
      </c>
      <c r="C12" s="1443"/>
      <c r="D12" s="1342">
        <f t="shared" si="0"/>
        <v>-271.96000000000004</v>
      </c>
      <c r="E12" s="1432"/>
      <c r="F12" s="1394">
        <v>46.99</v>
      </c>
      <c r="G12" s="1444"/>
      <c r="H12" s="1394">
        <f t="shared" si="1"/>
        <v>1.2800000000000011</v>
      </c>
      <c r="I12" s="1433"/>
      <c r="J12" s="1342">
        <v>37156</v>
      </c>
      <c r="K12" s="1444"/>
      <c r="L12" s="1342">
        <f t="shared" si="2"/>
        <v>-11419</v>
      </c>
    </row>
    <row r="13" spans="1:14" ht="15.75" x14ac:dyDescent="0.25">
      <c r="A13" s="1276">
        <v>2012</v>
      </c>
      <c r="B13" s="1342">
        <v>1042.325</v>
      </c>
      <c r="C13" s="1445"/>
      <c r="D13" s="1342">
        <f t="shared" si="0"/>
        <v>251.6690000000001</v>
      </c>
      <c r="E13" s="1432"/>
      <c r="F13" s="1394">
        <v>49.82</v>
      </c>
      <c r="G13" s="1444"/>
      <c r="H13" s="1394">
        <f t="shared" si="1"/>
        <v>2.8299999999999983</v>
      </c>
      <c r="I13" s="1433"/>
      <c r="J13" s="1342">
        <v>51926</v>
      </c>
      <c r="K13" s="1444"/>
      <c r="L13" s="1342">
        <f t="shared" si="2"/>
        <v>14770</v>
      </c>
    </row>
    <row r="14" spans="1:14" s="1275" customFormat="1" ht="15.75" x14ac:dyDescent="0.25">
      <c r="A14" s="1277">
        <v>2013</v>
      </c>
      <c r="B14" s="1353">
        <v>1376.115</v>
      </c>
      <c r="C14" s="1446"/>
      <c r="D14" s="1346">
        <f t="shared" si="0"/>
        <v>333.78999999999996</v>
      </c>
      <c r="E14" s="1436"/>
      <c r="F14" s="1396">
        <v>51.57</v>
      </c>
      <c r="G14" s="1437"/>
      <c r="H14" s="1396">
        <f t="shared" si="1"/>
        <v>1.75</v>
      </c>
      <c r="I14" s="1438"/>
      <c r="J14" s="1346">
        <v>70959</v>
      </c>
      <c r="K14" s="1437"/>
      <c r="L14" s="1346">
        <f t="shared" si="2"/>
        <v>19033</v>
      </c>
      <c r="M14" s="1280"/>
    </row>
    <row r="15" spans="1:14" x14ac:dyDescent="0.25">
      <c r="A15" s="1440"/>
      <c r="B15" s="1441"/>
      <c r="C15" s="1441"/>
      <c r="D15" s="1441"/>
      <c r="E15" s="1441"/>
      <c r="H15" s="1441"/>
      <c r="I15" s="1441"/>
      <c r="J15" s="1441"/>
      <c r="K15" s="1441"/>
      <c r="L15" s="1441"/>
      <c r="M15" s="1442"/>
      <c r="N15" s="1405"/>
    </row>
    <row r="16" spans="1:14" ht="15.75" x14ac:dyDescent="0.25">
      <c r="A16" s="1425" t="s">
        <v>294</v>
      </c>
      <c r="B16" s="1441"/>
      <c r="C16" s="1441"/>
      <c r="D16" s="1441"/>
      <c r="E16" s="1441"/>
      <c r="H16" s="1441"/>
      <c r="I16" s="1441"/>
      <c r="J16" s="1441"/>
      <c r="K16" s="1441"/>
      <c r="L16" s="1441"/>
      <c r="M16" s="1442"/>
      <c r="N16" s="1405"/>
    </row>
    <row r="17" spans="1:14" ht="30.75" customHeight="1" x14ac:dyDescent="0.25">
      <c r="A17" s="1546" t="s">
        <v>288</v>
      </c>
      <c r="B17" s="1546"/>
      <c r="C17" s="1546"/>
      <c r="D17" s="1546"/>
      <c r="E17" s="1546"/>
      <c r="F17" s="1546"/>
      <c r="G17" s="1546"/>
      <c r="H17" s="1546"/>
      <c r="I17" s="1546"/>
      <c r="J17" s="1546"/>
      <c r="K17" s="1546"/>
      <c r="L17" s="1546"/>
      <c r="M17" s="1546"/>
      <c r="N17" s="1275"/>
    </row>
    <row r="18" spans="1:14" x14ac:dyDescent="0.25">
      <c r="A18" s="1275"/>
      <c r="B18" s="1275"/>
      <c r="C18" s="1275"/>
      <c r="D18" s="1291"/>
      <c r="E18" s="1291"/>
      <c r="F18" s="1290"/>
      <c r="G18" s="1290"/>
      <c r="H18" s="1291"/>
      <c r="I18" s="1291"/>
      <c r="J18" s="1275"/>
      <c r="K18" s="1275"/>
      <c r="L18" s="1291"/>
      <c r="M18" s="1275"/>
      <c r="N18" s="1275"/>
    </row>
  </sheetData>
  <mergeCells count="8">
    <mergeCell ref="L5:L6"/>
    <mergeCell ref="A17:M17"/>
    <mergeCell ref="A5:A6"/>
    <mergeCell ref="B5:B6"/>
    <mergeCell ref="D5:D6"/>
    <mergeCell ref="F5:F6"/>
    <mergeCell ref="H5:H6"/>
    <mergeCell ref="J5:J6"/>
  </mergeCells>
  <printOptions horizontalCentered="1" verticalCentered="1"/>
  <pageMargins left="0.98425196850393704" right="0.39370078740157483" top="0.39370078740157483" bottom="0.39370078740157483" header="0" footer="0.19685039370078741"/>
  <pageSetup orientation="landscape" r:id="rId1"/>
  <headerFooter>
    <oddFooter>&amp;R284</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K45"/>
  <sheetViews>
    <sheetView showGridLines="0" view="pageBreakPreview" zoomScaleNormal="100" zoomScaleSheetLayoutView="100" workbookViewId="0">
      <selection activeCell="I8" sqref="I8"/>
    </sheetView>
  </sheetViews>
  <sheetFormatPr baseColWidth="10" defaultColWidth="8" defaultRowHeight="15" x14ac:dyDescent="0.25"/>
  <cols>
    <col min="1" max="1" width="31.25" style="219" customWidth="1"/>
    <col min="2" max="2" width="18.125" style="219" customWidth="1"/>
    <col min="3" max="3" width="3.5" style="219" bestFit="1" customWidth="1"/>
    <col min="4" max="4" width="18.125" style="219" customWidth="1"/>
    <col min="5" max="5" width="3.25" style="219" customWidth="1"/>
    <col min="6" max="6" width="18.125" style="219" customWidth="1"/>
    <col min="7" max="7" width="3.25" style="219" customWidth="1"/>
    <col min="8" max="256" width="8" style="219"/>
    <col min="257" max="257" width="25.625" style="219" customWidth="1"/>
    <col min="258" max="258" width="13.375" style="219" customWidth="1"/>
    <col min="259" max="259" width="10.375" style="219" customWidth="1"/>
    <col min="260" max="260" width="12.25" style="219" customWidth="1"/>
    <col min="261" max="261" width="9.125" style="219" customWidth="1"/>
    <col min="262" max="262" width="13" style="219" customWidth="1"/>
    <col min="263" max="263" width="8.75" style="219" customWidth="1"/>
    <col min="264" max="512" width="8" style="219"/>
    <col min="513" max="513" width="25.625" style="219" customWidth="1"/>
    <col min="514" max="514" width="13.375" style="219" customWidth="1"/>
    <col min="515" max="515" width="10.375" style="219" customWidth="1"/>
    <col min="516" max="516" width="12.25" style="219" customWidth="1"/>
    <col min="517" max="517" width="9.125" style="219" customWidth="1"/>
    <col min="518" max="518" width="13" style="219" customWidth="1"/>
    <col min="519" max="519" width="8.75" style="219" customWidth="1"/>
    <col min="520" max="768" width="8" style="219"/>
    <col min="769" max="769" width="25.625" style="219" customWidth="1"/>
    <col min="770" max="770" width="13.375" style="219" customWidth="1"/>
    <col min="771" max="771" width="10.375" style="219" customWidth="1"/>
    <col min="772" max="772" width="12.25" style="219" customWidth="1"/>
    <col min="773" max="773" width="9.125" style="219" customWidth="1"/>
    <col min="774" max="774" width="13" style="219" customWidth="1"/>
    <col min="775" max="775" width="8.75" style="219" customWidth="1"/>
    <col min="776" max="1024" width="8" style="219"/>
    <col min="1025" max="1025" width="25.625" style="219" customWidth="1"/>
    <col min="1026" max="1026" width="13.375" style="219" customWidth="1"/>
    <col min="1027" max="1027" width="10.375" style="219" customWidth="1"/>
    <col min="1028" max="1028" width="12.25" style="219" customWidth="1"/>
    <col min="1029" max="1029" width="9.125" style="219" customWidth="1"/>
    <col min="1030" max="1030" width="13" style="219" customWidth="1"/>
    <col min="1031" max="1031" width="8.75" style="219" customWidth="1"/>
    <col min="1032" max="1280" width="8" style="219"/>
    <col min="1281" max="1281" width="25.625" style="219" customWidth="1"/>
    <col min="1282" max="1282" width="13.375" style="219" customWidth="1"/>
    <col min="1283" max="1283" width="10.375" style="219" customWidth="1"/>
    <col min="1284" max="1284" width="12.25" style="219" customWidth="1"/>
    <col min="1285" max="1285" width="9.125" style="219" customWidth="1"/>
    <col min="1286" max="1286" width="13" style="219" customWidth="1"/>
    <col min="1287" max="1287" width="8.75" style="219" customWidth="1"/>
    <col min="1288" max="1536" width="8" style="219"/>
    <col min="1537" max="1537" width="25.625" style="219" customWidth="1"/>
    <col min="1538" max="1538" width="13.375" style="219" customWidth="1"/>
    <col min="1539" max="1539" width="10.375" style="219" customWidth="1"/>
    <col min="1540" max="1540" width="12.25" style="219" customWidth="1"/>
    <col min="1541" max="1541" width="9.125" style="219" customWidth="1"/>
    <col min="1542" max="1542" width="13" style="219" customWidth="1"/>
    <col min="1543" max="1543" width="8.75" style="219" customWidth="1"/>
    <col min="1544" max="1792" width="8" style="219"/>
    <col min="1793" max="1793" width="25.625" style="219" customWidth="1"/>
    <col min="1794" max="1794" width="13.375" style="219" customWidth="1"/>
    <col min="1795" max="1795" width="10.375" style="219" customWidth="1"/>
    <col min="1796" max="1796" width="12.25" style="219" customWidth="1"/>
    <col min="1797" max="1797" width="9.125" style="219" customWidth="1"/>
    <col min="1798" max="1798" width="13" style="219" customWidth="1"/>
    <col min="1799" max="1799" width="8.75" style="219" customWidth="1"/>
    <col min="1800" max="2048" width="8" style="219"/>
    <col min="2049" max="2049" width="25.625" style="219" customWidth="1"/>
    <col min="2050" max="2050" width="13.375" style="219" customWidth="1"/>
    <col min="2051" max="2051" width="10.375" style="219" customWidth="1"/>
    <col min="2052" max="2052" width="12.25" style="219" customWidth="1"/>
    <col min="2053" max="2053" width="9.125" style="219" customWidth="1"/>
    <col min="2054" max="2054" width="13" style="219" customWidth="1"/>
    <col min="2055" max="2055" width="8.75" style="219" customWidth="1"/>
    <col min="2056" max="2304" width="8" style="219"/>
    <col min="2305" max="2305" width="25.625" style="219" customWidth="1"/>
    <col min="2306" max="2306" width="13.375" style="219" customWidth="1"/>
    <col min="2307" max="2307" width="10.375" style="219" customWidth="1"/>
    <col min="2308" max="2308" width="12.25" style="219" customWidth="1"/>
    <col min="2309" max="2309" width="9.125" style="219" customWidth="1"/>
    <col min="2310" max="2310" width="13" style="219" customWidth="1"/>
    <col min="2311" max="2311" width="8.75" style="219" customWidth="1"/>
    <col min="2312" max="2560" width="8" style="219"/>
    <col min="2561" max="2561" width="25.625" style="219" customWidth="1"/>
    <col min="2562" max="2562" width="13.375" style="219" customWidth="1"/>
    <col min="2563" max="2563" width="10.375" style="219" customWidth="1"/>
    <col min="2564" max="2564" width="12.25" style="219" customWidth="1"/>
    <col min="2565" max="2565" width="9.125" style="219" customWidth="1"/>
    <col min="2566" max="2566" width="13" style="219" customWidth="1"/>
    <col min="2567" max="2567" width="8.75" style="219" customWidth="1"/>
    <col min="2568" max="2816" width="8" style="219"/>
    <col min="2817" max="2817" width="25.625" style="219" customWidth="1"/>
    <col min="2818" max="2818" width="13.375" style="219" customWidth="1"/>
    <col min="2819" max="2819" width="10.375" style="219" customWidth="1"/>
    <col min="2820" max="2820" width="12.25" style="219" customWidth="1"/>
    <col min="2821" max="2821" width="9.125" style="219" customWidth="1"/>
    <col min="2822" max="2822" width="13" style="219" customWidth="1"/>
    <col min="2823" max="2823" width="8.75" style="219" customWidth="1"/>
    <col min="2824" max="3072" width="8" style="219"/>
    <col min="3073" max="3073" width="25.625" style="219" customWidth="1"/>
    <col min="3074" max="3074" width="13.375" style="219" customWidth="1"/>
    <col min="3075" max="3075" width="10.375" style="219" customWidth="1"/>
    <col min="3076" max="3076" width="12.25" style="219" customWidth="1"/>
    <col min="3077" max="3077" width="9.125" style="219" customWidth="1"/>
    <col min="3078" max="3078" width="13" style="219" customWidth="1"/>
    <col min="3079" max="3079" width="8.75" style="219" customWidth="1"/>
    <col min="3080" max="3328" width="8" style="219"/>
    <col min="3329" max="3329" width="25.625" style="219" customWidth="1"/>
    <col min="3330" max="3330" width="13.375" style="219" customWidth="1"/>
    <col min="3331" max="3331" width="10.375" style="219" customWidth="1"/>
    <col min="3332" max="3332" width="12.25" style="219" customWidth="1"/>
    <col min="3333" max="3333" width="9.125" style="219" customWidth="1"/>
    <col min="3334" max="3334" width="13" style="219" customWidth="1"/>
    <col min="3335" max="3335" width="8.75" style="219" customWidth="1"/>
    <col min="3336" max="3584" width="8" style="219"/>
    <col min="3585" max="3585" width="25.625" style="219" customWidth="1"/>
    <col min="3586" max="3586" width="13.375" style="219" customWidth="1"/>
    <col min="3587" max="3587" width="10.375" style="219" customWidth="1"/>
    <col min="3588" max="3588" width="12.25" style="219" customWidth="1"/>
    <col min="3589" max="3589" width="9.125" style="219" customWidth="1"/>
    <col min="3590" max="3590" width="13" style="219" customWidth="1"/>
    <col min="3591" max="3591" width="8.75" style="219" customWidth="1"/>
    <col min="3592" max="3840" width="8" style="219"/>
    <col min="3841" max="3841" width="25.625" style="219" customWidth="1"/>
    <col min="3842" max="3842" width="13.375" style="219" customWidth="1"/>
    <col min="3843" max="3843" width="10.375" style="219" customWidth="1"/>
    <col min="3844" max="3844" width="12.25" style="219" customWidth="1"/>
    <col min="3845" max="3845" width="9.125" style="219" customWidth="1"/>
    <col min="3846" max="3846" width="13" style="219" customWidth="1"/>
    <col min="3847" max="3847" width="8.75" style="219" customWidth="1"/>
    <col min="3848" max="4096" width="8" style="219"/>
    <col min="4097" max="4097" width="25.625" style="219" customWidth="1"/>
    <col min="4098" max="4098" width="13.375" style="219" customWidth="1"/>
    <col min="4099" max="4099" width="10.375" style="219" customWidth="1"/>
    <col min="4100" max="4100" width="12.25" style="219" customWidth="1"/>
    <col min="4101" max="4101" width="9.125" style="219" customWidth="1"/>
    <col min="4102" max="4102" width="13" style="219" customWidth="1"/>
    <col min="4103" max="4103" width="8.75" style="219" customWidth="1"/>
    <col min="4104" max="4352" width="8" style="219"/>
    <col min="4353" max="4353" width="25.625" style="219" customWidth="1"/>
    <col min="4354" max="4354" width="13.375" style="219" customWidth="1"/>
    <col min="4355" max="4355" width="10.375" style="219" customWidth="1"/>
    <col min="4356" max="4356" width="12.25" style="219" customWidth="1"/>
    <col min="4357" max="4357" width="9.125" style="219" customWidth="1"/>
    <col min="4358" max="4358" width="13" style="219" customWidth="1"/>
    <col min="4359" max="4359" width="8.75" style="219" customWidth="1"/>
    <col min="4360" max="4608" width="8" style="219"/>
    <col min="4609" max="4609" width="25.625" style="219" customWidth="1"/>
    <col min="4610" max="4610" width="13.375" style="219" customWidth="1"/>
    <col min="4611" max="4611" width="10.375" style="219" customWidth="1"/>
    <col min="4612" max="4612" width="12.25" style="219" customWidth="1"/>
    <col min="4613" max="4613" width="9.125" style="219" customWidth="1"/>
    <col min="4614" max="4614" width="13" style="219" customWidth="1"/>
    <col min="4615" max="4615" width="8.75" style="219" customWidth="1"/>
    <col min="4616" max="4864" width="8" style="219"/>
    <col min="4865" max="4865" width="25.625" style="219" customWidth="1"/>
    <col min="4866" max="4866" width="13.375" style="219" customWidth="1"/>
    <col min="4867" max="4867" width="10.375" style="219" customWidth="1"/>
    <col min="4868" max="4868" width="12.25" style="219" customWidth="1"/>
    <col min="4869" max="4869" width="9.125" style="219" customWidth="1"/>
    <col min="4870" max="4870" width="13" style="219" customWidth="1"/>
    <col min="4871" max="4871" width="8.75" style="219" customWidth="1"/>
    <col min="4872" max="5120" width="8" style="219"/>
    <col min="5121" max="5121" width="25.625" style="219" customWidth="1"/>
    <col min="5122" max="5122" width="13.375" style="219" customWidth="1"/>
    <col min="5123" max="5123" width="10.375" style="219" customWidth="1"/>
    <col min="5124" max="5124" width="12.25" style="219" customWidth="1"/>
    <col min="5125" max="5125" width="9.125" style="219" customWidth="1"/>
    <col min="5126" max="5126" width="13" style="219" customWidth="1"/>
    <col min="5127" max="5127" width="8.75" style="219" customWidth="1"/>
    <col min="5128" max="5376" width="8" style="219"/>
    <col min="5377" max="5377" width="25.625" style="219" customWidth="1"/>
    <col min="5378" max="5378" width="13.375" style="219" customWidth="1"/>
    <col min="5379" max="5379" width="10.375" style="219" customWidth="1"/>
    <col min="5380" max="5380" width="12.25" style="219" customWidth="1"/>
    <col min="5381" max="5381" width="9.125" style="219" customWidth="1"/>
    <col min="5382" max="5382" width="13" style="219" customWidth="1"/>
    <col min="5383" max="5383" width="8.75" style="219" customWidth="1"/>
    <col min="5384" max="5632" width="8" style="219"/>
    <col min="5633" max="5633" width="25.625" style="219" customWidth="1"/>
    <col min="5634" max="5634" width="13.375" style="219" customWidth="1"/>
    <col min="5635" max="5635" width="10.375" style="219" customWidth="1"/>
    <col min="5636" max="5636" width="12.25" style="219" customWidth="1"/>
    <col min="5637" max="5637" width="9.125" style="219" customWidth="1"/>
    <col min="5638" max="5638" width="13" style="219" customWidth="1"/>
    <col min="5639" max="5639" width="8.75" style="219" customWidth="1"/>
    <col min="5640" max="5888" width="8" style="219"/>
    <col min="5889" max="5889" width="25.625" style="219" customWidth="1"/>
    <col min="5890" max="5890" width="13.375" style="219" customWidth="1"/>
    <col min="5891" max="5891" width="10.375" style="219" customWidth="1"/>
    <col min="5892" max="5892" width="12.25" style="219" customWidth="1"/>
    <col min="5893" max="5893" width="9.125" style="219" customWidth="1"/>
    <col min="5894" max="5894" width="13" style="219" customWidth="1"/>
    <col min="5895" max="5895" width="8.75" style="219" customWidth="1"/>
    <col min="5896" max="6144" width="8" style="219"/>
    <col min="6145" max="6145" width="25.625" style="219" customWidth="1"/>
    <col min="6146" max="6146" width="13.375" style="219" customWidth="1"/>
    <col min="6147" max="6147" width="10.375" style="219" customWidth="1"/>
    <col min="6148" max="6148" width="12.25" style="219" customWidth="1"/>
    <col min="6149" max="6149" width="9.125" style="219" customWidth="1"/>
    <col min="6150" max="6150" width="13" style="219" customWidth="1"/>
    <col min="6151" max="6151" width="8.75" style="219" customWidth="1"/>
    <col min="6152" max="6400" width="8" style="219"/>
    <col min="6401" max="6401" width="25.625" style="219" customWidth="1"/>
    <col min="6402" max="6402" width="13.375" style="219" customWidth="1"/>
    <col min="6403" max="6403" width="10.375" style="219" customWidth="1"/>
    <col min="6404" max="6404" width="12.25" style="219" customWidth="1"/>
    <col min="6405" max="6405" width="9.125" style="219" customWidth="1"/>
    <col min="6406" max="6406" width="13" style="219" customWidth="1"/>
    <col min="6407" max="6407" width="8.75" style="219" customWidth="1"/>
    <col min="6408" max="6656" width="8" style="219"/>
    <col min="6657" max="6657" width="25.625" style="219" customWidth="1"/>
    <col min="6658" max="6658" width="13.375" style="219" customWidth="1"/>
    <col min="6659" max="6659" width="10.375" style="219" customWidth="1"/>
    <col min="6660" max="6660" width="12.25" style="219" customWidth="1"/>
    <col min="6661" max="6661" width="9.125" style="219" customWidth="1"/>
    <col min="6662" max="6662" width="13" style="219" customWidth="1"/>
    <col min="6663" max="6663" width="8.75" style="219" customWidth="1"/>
    <col min="6664" max="6912" width="8" style="219"/>
    <col min="6913" max="6913" width="25.625" style="219" customWidth="1"/>
    <col min="6914" max="6914" width="13.375" style="219" customWidth="1"/>
    <col min="6915" max="6915" width="10.375" style="219" customWidth="1"/>
    <col min="6916" max="6916" width="12.25" style="219" customWidth="1"/>
    <col min="6917" max="6917" width="9.125" style="219" customWidth="1"/>
    <col min="6918" max="6918" width="13" style="219" customWidth="1"/>
    <col min="6919" max="6919" width="8.75" style="219" customWidth="1"/>
    <col min="6920" max="7168" width="8" style="219"/>
    <col min="7169" max="7169" width="25.625" style="219" customWidth="1"/>
    <col min="7170" max="7170" width="13.375" style="219" customWidth="1"/>
    <col min="7171" max="7171" width="10.375" style="219" customWidth="1"/>
    <col min="7172" max="7172" width="12.25" style="219" customWidth="1"/>
    <col min="7173" max="7173" width="9.125" style="219" customWidth="1"/>
    <col min="7174" max="7174" width="13" style="219" customWidth="1"/>
    <col min="7175" max="7175" width="8.75" style="219" customWidth="1"/>
    <col min="7176" max="7424" width="8" style="219"/>
    <col min="7425" max="7425" width="25.625" style="219" customWidth="1"/>
    <col min="7426" max="7426" width="13.375" style="219" customWidth="1"/>
    <col min="7427" max="7427" width="10.375" style="219" customWidth="1"/>
    <col min="7428" max="7428" width="12.25" style="219" customWidth="1"/>
    <col min="7429" max="7429" width="9.125" style="219" customWidth="1"/>
    <col min="7430" max="7430" width="13" style="219" customWidth="1"/>
    <col min="7431" max="7431" width="8.75" style="219" customWidth="1"/>
    <col min="7432" max="7680" width="8" style="219"/>
    <col min="7681" max="7681" width="25.625" style="219" customWidth="1"/>
    <col min="7682" max="7682" width="13.375" style="219" customWidth="1"/>
    <col min="7683" max="7683" width="10.375" style="219" customWidth="1"/>
    <col min="7684" max="7684" width="12.25" style="219" customWidth="1"/>
    <col min="7685" max="7685" width="9.125" style="219" customWidth="1"/>
    <col min="7686" max="7686" width="13" style="219" customWidth="1"/>
    <col min="7687" max="7687" width="8.75" style="219" customWidth="1"/>
    <col min="7688" max="7936" width="8" style="219"/>
    <col min="7937" max="7937" width="25.625" style="219" customWidth="1"/>
    <col min="7938" max="7938" width="13.375" style="219" customWidth="1"/>
    <col min="7939" max="7939" width="10.375" style="219" customWidth="1"/>
    <col min="7940" max="7940" width="12.25" style="219" customWidth="1"/>
    <col min="7941" max="7941" width="9.125" style="219" customWidth="1"/>
    <col min="7942" max="7942" width="13" style="219" customWidth="1"/>
    <col min="7943" max="7943" width="8.75" style="219" customWidth="1"/>
    <col min="7944" max="8192" width="8" style="219"/>
    <col min="8193" max="8193" width="25.625" style="219" customWidth="1"/>
    <col min="8194" max="8194" width="13.375" style="219" customWidth="1"/>
    <col min="8195" max="8195" width="10.375" style="219" customWidth="1"/>
    <col min="8196" max="8196" width="12.25" style="219" customWidth="1"/>
    <col min="8197" max="8197" width="9.125" style="219" customWidth="1"/>
    <col min="8198" max="8198" width="13" style="219" customWidth="1"/>
    <col min="8199" max="8199" width="8.75" style="219" customWidth="1"/>
    <col min="8200" max="8448" width="8" style="219"/>
    <col min="8449" max="8449" width="25.625" style="219" customWidth="1"/>
    <col min="8450" max="8450" width="13.375" style="219" customWidth="1"/>
    <col min="8451" max="8451" width="10.375" style="219" customWidth="1"/>
    <col min="8452" max="8452" width="12.25" style="219" customWidth="1"/>
    <col min="8453" max="8453" width="9.125" style="219" customWidth="1"/>
    <col min="8454" max="8454" width="13" style="219" customWidth="1"/>
    <col min="8455" max="8455" width="8.75" style="219" customWidth="1"/>
    <col min="8456" max="8704" width="8" style="219"/>
    <col min="8705" max="8705" width="25.625" style="219" customWidth="1"/>
    <col min="8706" max="8706" width="13.375" style="219" customWidth="1"/>
    <col min="8707" max="8707" width="10.375" style="219" customWidth="1"/>
    <col min="8708" max="8708" width="12.25" style="219" customWidth="1"/>
    <col min="8709" max="8709" width="9.125" style="219" customWidth="1"/>
    <col min="8710" max="8710" width="13" style="219" customWidth="1"/>
    <col min="8711" max="8711" width="8.75" style="219" customWidth="1"/>
    <col min="8712" max="8960" width="8" style="219"/>
    <col min="8961" max="8961" width="25.625" style="219" customWidth="1"/>
    <col min="8962" max="8962" width="13.375" style="219" customWidth="1"/>
    <col min="8963" max="8963" width="10.375" style="219" customWidth="1"/>
    <col min="8964" max="8964" width="12.25" style="219" customWidth="1"/>
    <col min="8965" max="8965" width="9.125" style="219" customWidth="1"/>
    <col min="8966" max="8966" width="13" style="219" customWidth="1"/>
    <col min="8967" max="8967" width="8.75" style="219" customWidth="1"/>
    <col min="8968" max="9216" width="8" style="219"/>
    <col min="9217" max="9217" width="25.625" style="219" customWidth="1"/>
    <col min="9218" max="9218" width="13.375" style="219" customWidth="1"/>
    <col min="9219" max="9219" width="10.375" style="219" customWidth="1"/>
    <col min="9220" max="9220" width="12.25" style="219" customWidth="1"/>
    <col min="9221" max="9221" width="9.125" style="219" customWidth="1"/>
    <col min="9222" max="9222" width="13" style="219" customWidth="1"/>
    <col min="9223" max="9223" width="8.75" style="219" customWidth="1"/>
    <col min="9224" max="9472" width="8" style="219"/>
    <col min="9473" max="9473" width="25.625" style="219" customWidth="1"/>
    <col min="9474" max="9474" width="13.375" style="219" customWidth="1"/>
    <col min="9475" max="9475" width="10.375" style="219" customWidth="1"/>
    <col min="9476" max="9476" width="12.25" style="219" customWidth="1"/>
    <col min="9477" max="9477" width="9.125" style="219" customWidth="1"/>
    <col min="9478" max="9478" width="13" style="219" customWidth="1"/>
    <col min="9479" max="9479" width="8.75" style="219" customWidth="1"/>
    <col min="9480" max="9728" width="8" style="219"/>
    <col min="9729" max="9729" width="25.625" style="219" customWidth="1"/>
    <col min="9730" max="9730" width="13.375" style="219" customWidth="1"/>
    <col min="9731" max="9731" width="10.375" style="219" customWidth="1"/>
    <col min="9732" max="9732" width="12.25" style="219" customWidth="1"/>
    <col min="9733" max="9733" width="9.125" style="219" customWidth="1"/>
    <col min="9734" max="9734" width="13" style="219" customWidth="1"/>
    <col min="9735" max="9735" width="8.75" style="219" customWidth="1"/>
    <col min="9736" max="9984" width="8" style="219"/>
    <col min="9985" max="9985" width="25.625" style="219" customWidth="1"/>
    <col min="9986" max="9986" width="13.375" style="219" customWidth="1"/>
    <col min="9987" max="9987" width="10.375" style="219" customWidth="1"/>
    <col min="9988" max="9988" width="12.25" style="219" customWidth="1"/>
    <col min="9989" max="9989" width="9.125" style="219" customWidth="1"/>
    <col min="9990" max="9990" width="13" style="219" customWidth="1"/>
    <col min="9991" max="9991" width="8.75" style="219" customWidth="1"/>
    <col min="9992" max="10240" width="8" style="219"/>
    <col min="10241" max="10241" width="25.625" style="219" customWidth="1"/>
    <col min="10242" max="10242" width="13.375" style="219" customWidth="1"/>
    <col min="10243" max="10243" width="10.375" style="219" customWidth="1"/>
    <col min="10244" max="10244" width="12.25" style="219" customWidth="1"/>
    <col min="10245" max="10245" width="9.125" style="219" customWidth="1"/>
    <col min="10246" max="10246" width="13" style="219" customWidth="1"/>
    <col min="10247" max="10247" width="8.75" style="219" customWidth="1"/>
    <col min="10248" max="10496" width="8" style="219"/>
    <col min="10497" max="10497" width="25.625" style="219" customWidth="1"/>
    <col min="10498" max="10498" width="13.375" style="219" customWidth="1"/>
    <col min="10499" max="10499" width="10.375" style="219" customWidth="1"/>
    <col min="10500" max="10500" width="12.25" style="219" customWidth="1"/>
    <col min="10501" max="10501" width="9.125" style="219" customWidth="1"/>
    <col min="10502" max="10502" width="13" style="219" customWidth="1"/>
    <col min="10503" max="10503" width="8.75" style="219" customWidth="1"/>
    <col min="10504" max="10752" width="8" style="219"/>
    <col min="10753" max="10753" width="25.625" style="219" customWidth="1"/>
    <col min="10754" max="10754" width="13.375" style="219" customWidth="1"/>
    <col min="10755" max="10755" width="10.375" style="219" customWidth="1"/>
    <col min="10756" max="10756" width="12.25" style="219" customWidth="1"/>
    <col min="10757" max="10757" width="9.125" style="219" customWidth="1"/>
    <col min="10758" max="10758" width="13" style="219" customWidth="1"/>
    <col min="10759" max="10759" width="8.75" style="219" customWidth="1"/>
    <col min="10760" max="11008" width="8" style="219"/>
    <col min="11009" max="11009" width="25.625" style="219" customWidth="1"/>
    <col min="11010" max="11010" width="13.375" style="219" customWidth="1"/>
    <col min="11011" max="11011" width="10.375" style="219" customWidth="1"/>
    <col min="11012" max="11012" width="12.25" style="219" customWidth="1"/>
    <col min="11013" max="11013" width="9.125" style="219" customWidth="1"/>
    <col min="11014" max="11014" width="13" style="219" customWidth="1"/>
    <col min="11015" max="11015" width="8.75" style="219" customWidth="1"/>
    <col min="11016" max="11264" width="8" style="219"/>
    <col min="11265" max="11265" width="25.625" style="219" customWidth="1"/>
    <col min="11266" max="11266" width="13.375" style="219" customWidth="1"/>
    <col min="11267" max="11267" width="10.375" style="219" customWidth="1"/>
    <col min="11268" max="11268" width="12.25" style="219" customWidth="1"/>
    <col min="11269" max="11269" width="9.125" style="219" customWidth="1"/>
    <col min="11270" max="11270" width="13" style="219" customWidth="1"/>
    <col min="11271" max="11271" width="8.75" style="219" customWidth="1"/>
    <col min="11272" max="11520" width="8" style="219"/>
    <col min="11521" max="11521" width="25.625" style="219" customWidth="1"/>
    <col min="11522" max="11522" width="13.375" style="219" customWidth="1"/>
    <col min="11523" max="11523" width="10.375" style="219" customWidth="1"/>
    <col min="11524" max="11524" width="12.25" style="219" customWidth="1"/>
    <col min="11525" max="11525" width="9.125" style="219" customWidth="1"/>
    <col min="11526" max="11526" width="13" style="219" customWidth="1"/>
    <col min="11527" max="11527" width="8.75" style="219" customWidth="1"/>
    <col min="11528" max="11776" width="8" style="219"/>
    <col min="11777" max="11777" width="25.625" style="219" customWidth="1"/>
    <col min="11778" max="11778" width="13.375" style="219" customWidth="1"/>
    <col min="11779" max="11779" width="10.375" style="219" customWidth="1"/>
    <col min="11780" max="11780" width="12.25" style="219" customWidth="1"/>
    <col min="11781" max="11781" width="9.125" style="219" customWidth="1"/>
    <col min="11782" max="11782" width="13" style="219" customWidth="1"/>
    <col min="11783" max="11783" width="8.75" style="219" customWidth="1"/>
    <col min="11784" max="12032" width="8" style="219"/>
    <col min="12033" max="12033" width="25.625" style="219" customWidth="1"/>
    <col min="12034" max="12034" width="13.375" style="219" customWidth="1"/>
    <col min="12035" max="12035" width="10.375" style="219" customWidth="1"/>
    <col min="12036" max="12036" width="12.25" style="219" customWidth="1"/>
    <col min="12037" max="12037" width="9.125" style="219" customWidth="1"/>
    <col min="12038" max="12038" width="13" style="219" customWidth="1"/>
    <col min="12039" max="12039" width="8.75" style="219" customWidth="1"/>
    <col min="12040" max="12288" width="8" style="219"/>
    <col min="12289" max="12289" width="25.625" style="219" customWidth="1"/>
    <col min="12290" max="12290" width="13.375" style="219" customWidth="1"/>
    <col min="12291" max="12291" width="10.375" style="219" customWidth="1"/>
    <col min="12292" max="12292" width="12.25" style="219" customWidth="1"/>
    <col min="12293" max="12293" width="9.125" style="219" customWidth="1"/>
    <col min="12294" max="12294" width="13" style="219" customWidth="1"/>
    <col min="12295" max="12295" width="8.75" style="219" customWidth="1"/>
    <col min="12296" max="12544" width="8" style="219"/>
    <col min="12545" max="12545" width="25.625" style="219" customWidth="1"/>
    <col min="12546" max="12546" width="13.375" style="219" customWidth="1"/>
    <col min="12547" max="12547" width="10.375" style="219" customWidth="1"/>
    <col min="12548" max="12548" width="12.25" style="219" customWidth="1"/>
    <col min="12549" max="12549" width="9.125" style="219" customWidth="1"/>
    <col min="12550" max="12550" width="13" style="219" customWidth="1"/>
    <col min="12551" max="12551" width="8.75" style="219" customWidth="1"/>
    <col min="12552" max="12800" width="8" style="219"/>
    <col min="12801" max="12801" width="25.625" style="219" customWidth="1"/>
    <col min="12802" max="12802" width="13.375" style="219" customWidth="1"/>
    <col min="12803" max="12803" width="10.375" style="219" customWidth="1"/>
    <col min="12804" max="12804" width="12.25" style="219" customWidth="1"/>
    <col min="12805" max="12805" width="9.125" style="219" customWidth="1"/>
    <col min="12806" max="12806" width="13" style="219" customWidth="1"/>
    <col min="12807" max="12807" width="8.75" style="219" customWidth="1"/>
    <col min="12808" max="13056" width="8" style="219"/>
    <col min="13057" max="13057" width="25.625" style="219" customWidth="1"/>
    <col min="13058" max="13058" width="13.375" style="219" customWidth="1"/>
    <col min="13059" max="13059" width="10.375" style="219" customWidth="1"/>
    <col min="13060" max="13060" width="12.25" style="219" customWidth="1"/>
    <col min="13061" max="13061" width="9.125" style="219" customWidth="1"/>
    <col min="13062" max="13062" width="13" style="219" customWidth="1"/>
    <col min="13063" max="13063" width="8.75" style="219" customWidth="1"/>
    <col min="13064" max="13312" width="8" style="219"/>
    <col min="13313" max="13313" width="25.625" style="219" customWidth="1"/>
    <col min="13314" max="13314" width="13.375" style="219" customWidth="1"/>
    <col min="13315" max="13315" width="10.375" style="219" customWidth="1"/>
    <col min="13316" max="13316" width="12.25" style="219" customWidth="1"/>
    <col min="13317" max="13317" width="9.125" style="219" customWidth="1"/>
    <col min="13318" max="13318" width="13" style="219" customWidth="1"/>
    <col min="13319" max="13319" width="8.75" style="219" customWidth="1"/>
    <col min="13320" max="13568" width="8" style="219"/>
    <col min="13569" max="13569" width="25.625" style="219" customWidth="1"/>
    <col min="13570" max="13570" width="13.375" style="219" customWidth="1"/>
    <col min="13571" max="13571" width="10.375" style="219" customWidth="1"/>
    <col min="13572" max="13572" width="12.25" style="219" customWidth="1"/>
    <col min="13573" max="13573" width="9.125" style="219" customWidth="1"/>
    <col min="13574" max="13574" width="13" style="219" customWidth="1"/>
    <col min="13575" max="13575" width="8.75" style="219" customWidth="1"/>
    <col min="13576" max="13824" width="8" style="219"/>
    <col min="13825" max="13825" width="25.625" style="219" customWidth="1"/>
    <col min="13826" max="13826" width="13.375" style="219" customWidth="1"/>
    <col min="13827" max="13827" width="10.375" style="219" customWidth="1"/>
    <col min="13828" max="13828" width="12.25" style="219" customWidth="1"/>
    <col min="13829" max="13829" width="9.125" style="219" customWidth="1"/>
    <col min="13830" max="13830" width="13" style="219" customWidth="1"/>
    <col min="13831" max="13831" width="8.75" style="219" customWidth="1"/>
    <col min="13832" max="14080" width="8" style="219"/>
    <col min="14081" max="14081" width="25.625" style="219" customWidth="1"/>
    <col min="14082" max="14082" width="13.375" style="219" customWidth="1"/>
    <col min="14083" max="14083" width="10.375" style="219" customWidth="1"/>
    <col min="14084" max="14084" width="12.25" style="219" customWidth="1"/>
    <col min="14085" max="14085" width="9.125" style="219" customWidth="1"/>
    <col min="14086" max="14086" width="13" style="219" customWidth="1"/>
    <col min="14087" max="14087" width="8.75" style="219" customWidth="1"/>
    <col min="14088" max="14336" width="8" style="219"/>
    <col min="14337" max="14337" width="25.625" style="219" customWidth="1"/>
    <col min="14338" max="14338" width="13.375" style="219" customWidth="1"/>
    <col min="14339" max="14339" width="10.375" style="219" customWidth="1"/>
    <col min="14340" max="14340" width="12.25" style="219" customWidth="1"/>
    <col min="14341" max="14341" width="9.125" style="219" customWidth="1"/>
    <col min="14342" max="14342" width="13" style="219" customWidth="1"/>
    <col min="14343" max="14343" width="8.75" style="219" customWidth="1"/>
    <col min="14344" max="14592" width="8" style="219"/>
    <col min="14593" max="14593" width="25.625" style="219" customWidth="1"/>
    <col min="14594" max="14594" width="13.375" style="219" customWidth="1"/>
    <col min="14595" max="14595" width="10.375" style="219" customWidth="1"/>
    <col min="14596" max="14596" width="12.25" style="219" customWidth="1"/>
    <col min="14597" max="14597" width="9.125" style="219" customWidth="1"/>
    <col min="14598" max="14598" width="13" style="219" customWidth="1"/>
    <col min="14599" max="14599" width="8.75" style="219" customWidth="1"/>
    <col min="14600" max="14848" width="8" style="219"/>
    <col min="14849" max="14849" width="25.625" style="219" customWidth="1"/>
    <col min="14850" max="14850" width="13.375" style="219" customWidth="1"/>
    <col min="14851" max="14851" width="10.375" style="219" customWidth="1"/>
    <col min="14852" max="14852" width="12.25" style="219" customWidth="1"/>
    <col min="14853" max="14853" width="9.125" style="219" customWidth="1"/>
    <col min="14854" max="14854" width="13" style="219" customWidth="1"/>
    <col min="14855" max="14855" width="8.75" style="219" customWidth="1"/>
    <col min="14856" max="15104" width="8" style="219"/>
    <col min="15105" max="15105" width="25.625" style="219" customWidth="1"/>
    <col min="15106" max="15106" width="13.375" style="219" customWidth="1"/>
    <col min="15107" max="15107" width="10.375" style="219" customWidth="1"/>
    <col min="15108" max="15108" width="12.25" style="219" customWidth="1"/>
    <col min="15109" max="15109" width="9.125" style="219" customWidth="1"/>
    <col min="15110" max="15110" width="13" style="219" customWidth="1"/>
    <col min="15111" max="15111" width="8.75" style="219" customWidth="1"/>
    <col min="15112" max="15360" width="8" style="219"/>
    <col min="15361" max="15361" width="25.625" style="219" customWidth="1"/>
    <col min="15362" max="15362" width="13.375" style="219" customWidth="1"/>
    <col min="15363" max="15363" width="10.375" style="219" customWidth="1"/>
    <col min="15364" max="15364" width="12.25" style="219" customWidth="1"/>
    <col min="15365" max="15365" width="9.125" style="219" customWidth="1"/>
    <col min="15366" max="15366" width="13" style="219" customWidth="1"/>
    <col min="15367" max="15367" width="8.75" style="219" customWidth="1"/>
    <col min="15368" max="15616" width="8" style="219"/>
    <col min="15617" max="15617" width="25.625" style="219" customWidth="1"/>
    <col min="15618" max="15618" width="13.375" style="219" customWidth="1"/>
    <col min="15619" max="15619" width="10.375" style="219" customWidth="1"/>
    <col min="15620" max="15620" width="12.25" style="219" customWidth="1"/>
    <col min="15621" max="15621" width="9.125" style="219" customWidth="1"/>
    <col min="15622" max="15622" width="13" style="219" customWidth="1"/>
    <col min="15623" max="15623" width="8.75" style="219" customWidth="1"/>
    <col min="15624" max="15872" width="8" style="219"/>
    <col min="15873" max="15873" width="25.625" style="219" customWidth="1"/>
    <col min="15874" max="15874" width="13.375" style="219" customWidth="1"/>
    <col min="15875" max="15875" width="10.375" style="219" customWidth="1"/>
    <col min="15876" max="15876" width="12.25" style="219" customWidth="1"/>
    <col min="15877" max="15877" width="9.125" style="219" customWidth="1"/>
    <col min="15878" max="15878" width="13" style="219" customWidth="1"/>
    <col min="15879" max="15879" width="8.75" style="219" customWidth="1"/>
    <col min="15880" max="16128" width="8" style="219"/>
    <col min="16129" max="16129" width="25.625" style="219" customWidth="1"/>
    <col min="16130" max="16130" width="13.375" style="219" customWidth="1"/>
    <col min="16131" max="16131" width="10.375" style="219" customWidth="1"/>
    <col min="16132" max="16132" width="12.25" style="219" customWidth="1"/>
    <col min="16133" max="16133" width="9.125" style="219" customWidth="1"/>
    <col min="16134" max="16134" width="13" style="219" customWidth="1"/>
    <col min="16135" max="16135" width="8.75" style="219" customWidth="1"/>
    <col min="16136" max="16384" width="8" style="219"/>
  </cols>
  <sheetData>
    <row r="1" spans="1:11" ht="18" customHeight="1" x14ac:dyDescent="0.25">
      <c r="A1" s="213" t="s">
        <v>337</v>
      </c>
      <c r="B1" s="214"/>
      <c r="C1" s="215"/>
      <c r="D1" s="215"/>
      <c r="E1" s="216"/>
      <c r="F1" s="215"/>
      <c r="G1" s="217" t="s">
        <v>911</v>
      </c>
      <c r="H1" s="218"/>
      <c r="I1" s="218"/>
    </row>
    <row r="2" spans="1:11" ht="18.75" customHeight="1" x14ac:dyDescent="0.25">
      <c r="A2" s="213" t="s">
        <v>338</v>
      </c>
      <c r="B2" s="214"/>
      <c r="C2" s="215"/>
      <c r="D2" s="215"/>
      <c r="E2" s="215"/>
      <c r="F2" s="215"/>
      <c r="G2" s="215"/>
      <c r="H2" s="218"/>
      <c r="I2" s="218"/>
    </row>
    <row r="3" spans="1:11" ht="15" customHeight="1" x14ac:dyDescent="0.25">
      <c r="A3" s="220"/>
      <c r="B3" s="220"/>
      <c r="C3" s="220"/>
      <c r="D3" s="220"/>
      <c r="E3" s="220"/>
      <c r="F3" s="220"/>
      <c r="G3" s="220"/>
      <c r="H3" s="218"/>
      <c r="I3" s="218"/>
    </row>
    <row r="4" spans="1:11" ht="20.100000000000001" customHeight="1" x14ac:dyDescent="0.25">
      <c r="A4" s="221" t="s">
        <v>339</v>
      </c>
      <c r="B4" s="222">
        <v>2012</v>
      </c>
      <c r="C4" s="222"/>
      <c r="D4" s="223">
        <v>2013</v>
      </c>
      <c r="E4" s="221"/>
      <c r="F4" s="222">
        <v>2014</v>
      </c>
      <c r="G4" s="222"/>
      <c r="H4" s="1552"/>
      <c r="I4" s="1552"/>
      <c r="J4" s="218"/>
      <c r="K4" s="218"/>
    </row>
    <row r="5" spans="1:11" ht="18" customHeight="1" x14ac:dyDescent="0.25">
      <c r="A5" s="952" t="s">
        <v>5</v>
      </c>
      <c r="B5" s="224">
        <f>SUM(B6:B7)</f>
        <v>577</v>
      </c>
      <c r="C5" s="225"/>
      <c r="D5" s="224">
        <f>SUM(D6:D7)</f>
        <v>499</v>
      </c>
      <c r="E5" s="224"/>
      <c r="F5" s="224">
        <v>617</v>
      </c>
      <c r="G5" s="226"/>
      <c r="H5" s="227"/>
      <c r="I5" s="218"/>
      <c r="J5" s="218"/>
    </row>
    <row r="6" spans="1:11" ht="18" customHeight="1" x14ac:dyDescent="0.25">
      <c r="A6" s="228" t="s">
        <v>340</v>
      </c>
      <c r="B6" s="229">
        <v>181</v>
      </c>
      <c r="C6" s="230"/>
      <c r="D6" s="229">
        <v>209</v>
      </c>
      <c r="E6" s="229"/>
      <c r="F6" s="231">
        <v>283</v>
      </c>
      <c r="G6" s="232"/>
      <c r="H6" s="233"/>
      <c r="I6" s="218"/>
      <c r="J6" s="218"/>
    </row>
    <row r="7" spans="1:11" ht="18" customHeight="1" x14ac:dyDescent="0.25">
      <c r="A7" s="234" t="s">
        <v>341</v>
      </c>
      <c r="B7" s="235">
        <v>396</v>
      </c>
      <c r="C7" s="236"/>
      <c r="D7" s="235">
        <v>290</v>
      </c>
      <c r="E7" s="237"/>
      <c r="F7" s="238">
        <v>334</v>
      </c>
      <c r="G7" s="239"/>
      <c r="H7" s="218"/>
    </row>
    <row r="8" spans="1:11" ht="15" customHeight="1" x14ac:dyDescent="0.25">
      <c r="A8" s="240"/>
      <c r="B8" s="240"/>
      <c r="C8" s="241"/>
      <c r="D8" s="240"/>
      <c r="E8" s="242"/>
      <c r="F8" s="243"/>
      <c r="G8" s="244"/>
      <c r="H8" s="218"/>
    </row>
    <row r="9" spans="1:11" ht="84" customHeight="1" x14ac:dyDescent="0.25">
      <c r="A9" s="1553" t="s">
        <v>342</v>
      </c>
      <c r="B9" s="1553"/>
      <c r="C9" s="1553"/>
      <c r="D9" s="1553"/>
      <c r="E9" s="1553"/>
      <c r="F9" s="1553"/>
      <c r="G9" s="1553"/>
      <c r="H9" s="218"/>
    </row>
    <row r="10" spans="1:11" ht="15" customHeight="1" x14ac:dyDescent="0.25">
      <c r="A10" s="1554" t="s">
        <v>343</v>
      </c>
      <c r="B10" s="1554"/>
      <c r="C10" s="1554"/>
      <c r="D10" s="1554"/>
      <c r="E10" s="1554"/>
      <c r="F10" s="243"/>
      <c r="G10" s="245"/>
      <c r="H10" s="218"/>
    </row>
    <row r="11" spans="1:11" ht="35.25" customHeight="1" x14ac:dyDescent="0.25">
      <c r="A11" s="1555" t="s">
        <v>344</v>
      </c>
      <c r="B11" s="1555"/>
      <c r="C11" s="1555"/>
      <c r="D11" s="1555"/>
      <c r="E11" s="1555"/>
      <c r="F11" s="1555"/>
      <c r="G11" s="1555"/>
      <c r="H11" s="218"/>
    </row>
    <row r="12" spans="1:11" ht="16.5" customHeight="1" x14ac:dyDescent="0.25">
      <c r="A12" s="1556" t="s">
        <v>345</v>
      </c>
      <c r="B12" s="1556"/>
      <c r="C12" s="1556"/>
      <c r="D12" s="1556"/>
      <c r="E12" s="1556"/>
      <c r="F12" s="243"/>
      <c r="G12" s="245"/>
      <c r="H12" s="218"/>
    </row>
    <row r="13" spans="1:11" ht="14.25" customHeight="1" x14ac:dyDescent="0.25">
      <c r="A13" s="246"/>
      <c r="B13" s="247"/>
      <c r="D13" s="248"/>
      <c r="E13" s="249"/>
      <c r="F13" s="250"/>
      <c r="G13" s="251"/>
      <c r="H13" s="218"/>
    </row>
    <row r="14" spans="1:11" ht="18" customHeight="1" x14ac:dyDescent="0.25">
      <c r="A14" s="252" t="s">
        <v>1126</v>
      </c>
      <c r="B14" s="252"/>
      <c r="C14" s="253"/>
      <c r="D14" s="254"/>
      <c r="E14" s="255" t="s">
        <v>912</v>
      </c>
      <c r="F14" s="250"/>
      <c r="G14" s="251"/>
      <c r="H14" s="218"/>
    </row>
    <row r="15" spans="1:11" ht="14.25" customHeight="1" x14ac:dyDescent="0.25">
      <c r="A15" s="252" t="s">
        <v>346</v>
      </c>
      <c r="B15" s="252"/>
      <c r="C15" s="252"/>
      <c r="D15" s="254"/>
      <c r="E15" s="254"/>
      <c r="F15" s="250"/>
      <c r="G15" s="256"/>
      <c r="H15" s="218"/>
    </row>
    <row r="16" spans="1:11" ht="14.25" customHeight="1" x14ac:dyDescent="0.25">
      <c r="A16" s="257"/>
      <c r="B16" s="257"/>
      <c r="C16" s="257"/>
      <c r="D16" s="257"/>
      <c r="E16" s="257"/>
      <c r="F16" s="250"/>
      <c r="G16" s="251"/>
      <c r="H16" s="218"/>
    </row>
    <row r="17" spans="1:8" ht="20.100000000000001" customHeight="1" x14ac:dyDescent="0.25">
      <c r="A17" s="221" t="s">
        <v>62</v>
      </c>
      <c r="B17" s="1557" t="s">
        <v>347</v>
      </c>
      <c r="C17" s="1557"/>
      <c r="D17" s="1557"/>
      <c r="E17" s="1557"/>
      <c r="F17" s="250"/>
      <c r="G17" s="251"/>
      <c r="H17" s="218"/>
    </row>
    <row r="18" spans="1:8" ht="14.25" customHeight="1" x14ac:dyDescent="0.25">
      <c r="A18" s="258">
        <v>2007</v>
      </c>
      <c r="B18" s="259"/>
      <c r="C18" s="260">
        <v>742</v>
      </c>
      <c r="D18" s="261"/>
      <c r="E18" s="262"/>
      <c r="F18" s="250"/>
      <c r="G18" s="251"/>
      <c r="H18" s="218"/>
    </row>
    <row r="19" spans="1:8" ht="14.25" customHeight="1" x14ac:dyDescent="0.25">
      <c r="A19" s="263">
        <v>2008</v>
      </c>
      <c r="B19" s="259"/>
      <c r="C19" s="240">
        <v>788</v>
      </c>
      <c r="D19" s="264"/>
      <c r="E19" s="265"/>
      <c r="F19" s="250"/>
      <c r="G19" s="251"/>
      <c r="H19" s="218"/>
    </row>
    <row r="20" spans="1:8" ht="14.25" customHeight="1" x14ac:dyDescent="0.25">
      <c r="A20" s="263">
        <v>2009</v>
      </c>
      <c r="B20" s="259"/>
      <c r="C20" s="240">
        <v>817</v>
      </c>
      <c r="D20" s="264"/>
      <c r="E20" s="265"/>
      <c r="F20" s="250"/>
      <c r="G20" s="251"/>
      <c r="H20" s="218"/>
    </row>
    <row r="21" spans="1:8" ht="14.25" customHeight="1" x14ac:dyDescent="0.25">
      <c r="A21" s="266">
        <v>2010</v>
      </c>
      <c r="B21" s="267"/>
      <c r="C21" s="268">
        <v>820</v>
      </c>
      <c r="D21" s="269"/>
      <c r="E21" s="270"/>
      <c r="F21" s="250"/>
      <c r="G21" s="251"/>
      <c r="H21" s="218"/>
    </row>
    <row r="22" spans="1:8" ht="14.25" customHeight="1" x14ac:dyDescent="0.25">
      <c r="A22" s="271">
        <v>2011</v>
      </c>
      <c r="B22" s="272"/>
      <c r="C22" s="273">
        <v>853</v>
      </c>
      <c r="D22" s="274"/>
      <c r="E22" s="274"/>
      <c r="F22" s="250"/>
      <c r="G22" s="251"/>
      <c r="H22" s="218"/>
    </row>
    <row r="23" spans="1:8" ht="14.25" customHeight="1" x14ac:dyDescent="0.25">
      <c r="A23" s="266">
        <v>2012</v>
      </c>
      <c r="B23" s="267"/>
      <c r="C23" s="268">
        <v>859</v>
      </c>
      <c r="D23" s="275"/>
      <c r="E23" s="275"/>
      <c r="F23" s="250"/>
      <c r="G23" s="251"/>
      <c r="H23" s="218"/>
    </row>
    <row r="24" spans="1:8" ht="14.25" customHeight="1" x14ac:dyDescent="0.25">
      <c r="A24" s="266">
        <v>2013</v>
      </c>
      <c r="B24" s="267"/>
      <c r="C24" s="268">
        <v>901</v>
      </c>
      <c r="D24" s="275"/>
      <c r="E24" s="275"/>
      <c r="F24" s="250"/>
      <c r="G24" s="251"/>
      <c r="H24" s="218"/>
    </row>
    <row r="25" spans="1:8" ht="14.25" customHeight="1" x14ac:dyDescent="0.25">
      <c r="A25" s="276">
        <v>2014</v>
      </c>
      <c r="B25" s="277"/>
      <c r="C25" s="278">
        <v>942</v>
      </c>
      <c r="D25" s="279"/>
      <c r="E25" s="279"/>
      <c r="F25" s="250"/>
      <c r="G25" s="251"/>
      <c r="H25" s="218"/>
    </row>
    <row r="26" spans="1:8" ht="14.25" customHeight="1" x14ac:dyDescent="0.25">
      <c r="A26" s="280"/>
      <c r="B26" s="280"/>
      <c r="C26" s="275"/>
      <c r="D26" s="275"/>
      <c r="E26" s="275"/>
      <c r="F26" s="250"/>
      <c r="G26" s="251"/>
      <c r="H26" s="218"/>
    </row>
    <row r="27" spans="1:8" ht="38.25" customHeight="1" x14ac:dyDescent="0.25">
      <c r="A27" s="1551" t="s">
        <v>348</v>
      </c>
      <c r="B27" s="1551"/>
      <c r="C27" s="1551"/>
      <c r="D27" s="1551"/>
      <c r="E27" s="1551"/>
      <c r="F27" s="1551"/>
      <c r="G27" s="1551"/>
      <c r="H27" s="218"/>
    </row>
    <row r="28" spans="1:8" ht="14.25" customHeight="1" x14ac:dyDescent="0.25">
      <c r="A28" s="906" t="s">
        <v>349</v>
      </c>
      <c r="B28" s="906"/>
      <c r="C28" s="906"/>
      <c r="D28" s="906"/>
      <c r="E28" s="906"/>
      <c r="F28" s="250"/>
      <c r="G28" s="251"/>
      <c r="H28" s="218"/>
    </row>
    <row r="29" spans="1:8" ht="14.25" customHeight="1" x14ac:dyDescent="0.25">
      <c r="A29" s="246"/>
      <c r="B29" s="247"/>
      <c r="D29" s="248"/>
      <c r="E29" s="249"/>
      <c r="F29" s="250"/>
      <c r="G29" s="251"/>
      <c r="H29" s="218"/>
    </row>
    <row r="30" spans="1:8" ht="14.25" customHeight="1" x14ac:dyDescent="0.25">
      <c r="A30" s="246"/>
      <c r="B30" s="247"/>
      <c r="D30" s="248"/>
      <c r="E30" s="249"/>
      <c r="F30" s="250"/>
      <c r="G30" s="251"/>
      <c r="H30" s="218"/>
    </row>
    <row r="31" spans="1:8" ht="14.25" customHeight="1" x14ac:dyDescent="0.25">
      <c r="A31" s="246"/>
      <c r="B31" s="247"/>
      <c r="D31" s="248"/>
      <c r="E31" s="249"/>
      <c r="F31" s="250"/>
      <c r="G31" s="251"/>
      <c r="H31" s="218"/>
    </row>
    <row r="32" spans="1:8" ht="14.25" customHeight="1" x14ac:dyDescent="0.25">
      <c r="A32" s="246"/>
      <c r="B32" s="247"/>
      <c r="D32" s="248"/>
      <c r="E32" s="249"/>
      <c r="F32" s="250"/>
      <c r="G32" s="251"/>
      <c r="H32" s="218"/>
    </row>
    <row r="33" spans="1:9" ht="14.25" customHeight="1" x14ac:dyDescent="0.25">
      <c r="A33" s="246"/>
      <c r="B33" s="247"/>
      <c r="D33" s="248"/>
      <c r="E33" s="249"/>
      <c r="F33" s="250"/>
      <c r="G33" s="251"/>
      <c r="H33" s="218"/>
    </row>
    <row r="34" spans="1:9" ht="14.25" customHeight="1" x14ac:dyDescent="0.25">
      <c r="A34" s="246"/>
      <c r="B34" s="247"/>
      <c r="D34" s="248"/>
      <c r="E34" s="249"/>
      <c r="F34" s="250"/>
      <c r="G34" s="251"/>
      <c r="H34" s="218"/>
    </row>
    <row r="35" spans="1:9" ht="14.25" customHeight="1" x14ac:dyDescent="0.25">
      <c r="A35" s="246"/>
      <c r="B35" s="247"/>
      <c r="D35" s="248"/>
      <c r="E35" s="249"/>
      <c r="F35" s="250"/>
      <c r="G35" s="251"/>
      <c r="H35" s="218"/>
    </row>
    <row r="36" spans="1:9" ht="14.25" customHeight="1" x14ac:dyDescent="0.25">
      <c r="A36" s="246"/>
      <c r="B36" s="250"/>
      <c r="C36" s="281"/>
      <c r="D36" s="282"/>
      <c r="E36" s="283"/>
      <c r="F36" s="250"/>
      <c r="G36" s="284"/>
      <c r="H36" s="285"/>
    </row>
    <row r="37" spans="1:9" x14ac:dyDescent="0.25">
      <c r="A37" s="285"/>
      <c r="B37" s="285"/>
      <c r="C37" s="285"/>
      <c r="D37" s="285"/>
      <c r="E37" s="285"/>
      <c r="F37" s="285"/>
      <c r="G37" s="285"/>
      <c r="H37" s="285"/>
      <c r="I37" s="218"/>
    </row>
    <row r="38" spans="1:9" x14ac:dyDescent="0.25">
      <c r="A38" s="286"/>
      <c r="B38" s="218"/>
      <c r="C38" s="218"/>
      <c r="D38" s="218"/>
      <c r="E38" s="218"/>
      <c r="F38" s="218"/>
      <c r="G38" s="218"/>
      <c r="H38" s="218"/>
      <c r="I38" s="218"/>
    </row>
    <row r="39" spans="1:9" x14ac:dyDescent="0.25">
      <c r="A39" s="287"/>
      <c r="B39" s="218"/>
      <c r="C39" s="218"/>
      <c r="D39" s="218"/>
      <c r="E39" s="218"/>
      <c r="F39" s="218"/>
      <c r="G39" s="218"/>
      <c r="H39" s="218"/>
      <c r="I39" s="218"/>
    </row>
    <row r="40" spans="1:9" x14ac:dyDescent="0.25">
      <c r="A40" s="218"/>
      <c r="B40" s="218"/>
      <c r="C40" s="218"/>
      <c r="D40" s="218"/>
      <c r="E40" s="218"/>
      <c r="F40" s="218"/>
      <c r="G40" s="218"/>
      <c r="H40" s="218"/>
      <c r="I40" s="218"/>
    </row>
    <row r="41" spans="1:9" x14ac:dyDescent="0.25">
      <c r="A41" s="218"/>
      <c r="B41" s="218"/>
      <c r="C41" s="218"/>
      <c r="D41" s="218"/>
      <c r="E41" s="218"/>
      <c r="F41" s="218"/>
      <c r="G41" s="218"/>
      <c r="H41" s="218"/>
      <c r="I41" s="218"/>
    </row>
    <row r="42" spans="1:9" x14ac:dyDescent="0.25">
      <c r="A42" s="218"/>
      <c r="B42" s="218"/>
      <c r="C42" s="218"/>
      <c r="D42" s="218"/>
      <c r="E42" s="218"/>
      <c r="F42" s="218"/>
      <c r="G42" s="218"/>
      <c r="H42" s="218"/>
      <c r="I42" s="218"/>
    </row>
    <row r="43" spans="1:9" x14ac:dyDescent="0.25">
      <c r="A43" s="218"/>
      <c r="B43" s="218"/>
      <c r="C43" s="218"/>
      <c r="D43" s="218"/>
      <c r="E43" s="218"/>
      <c r="F43" s="218"/>
      <c r="G43" s="218"/>
      <c r="H43" s="218"/>
      <c r="I43" s="218"/>
    </row>
    <row r="44" spans="1:9" x14ac:dyDescent="0.25">
      <c r="A44" s="218"/>
      <c r="B44" s="218"/>
      <c r="C44" s="218"/>
      <c r="D44" s="218"/>
      <c r="E44" s="218"/>
      <c r="F44" s="218"/>
      <c r="G44" s="218"/>
      <c r="H44" s="218"/>
      <c r="I44" s="218"/>
    </row>
    <row r="45" spans="1:9" x14ac:dyDescent="0.25">
      <c r="A45" s="218"/>
      <c r="B45" s="218"/>
      <c r="C45" s="218"/>
      <c r="D45" s="218"/>
      <c r="E45" s="218"/>
      <c r="F45" s="218"/>
      <c r="G45" s="218"/>
      <c r="H45" s="218"/>
      <c r="I45" s="218"/>
    </row>
  </sheetData>
  <mergeCells count="7">
    <mergeCell ref="A27:G27"/>
    <mergeCell ref="H4:I4"/>
    <mergeCell ref="A9:G9"/>
    <mergeCell ref="A10:E10"/>
    <mergeCell ref="A11:G11"/>
    <mergeCell ref="A12:E12"/>
    <mergeCell ref="B17:E17"/>
  </mergeCells>
  <printOptions horizontalCentered="1" verticalCentered="1"/>
  <pageMargins left="0.98425196850393704" right="0.39370078740157483" top="0.39370078740157483" bottom="0.39370078740157483" header="0" footer="0.19685039370078741"/>
  <pageSetup paperSize="5" orientation="landscape" r:id="rId1"/>
  <headerFooter>
    <oddFooter>&amp;L285</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R17"/>
  <sheetViews>
    <sheetView showGridLines="0" view="pageBreakPreview" zoomScaleNormal="100" zoomScaleSheetLayoutView="100" workbookViewId="0">
      <selection activeCell="I8" sqref="I8"/>
    </sheetView>
  </sheetViews>
  <sheetFormatPr baseColWidth="10" defaultColWidth="8" defaultRowHeight="15" x14ac:dyDescent="0.25"/>
  <cols>
    <col min="1" max="1" width="38.625" style="290" customWidth="1"/>
    <col min="2" max="2" width="9.375" style="290" customWidth="1"/>
    <col min="3" max="3" width="3.25" style="290" customWidth="1"/>
    <col min="4" max="4" width="9.375" style="290" customWidth="1"/>
    <col min="5" max="5" width="3.25" style="290" customWidth="1"/>
    <col min="6" max="6" width="9.375" style="290" customWidth="1"/>
    <col min="7" max="7" width="3.25" style="290" customWidth="1"/>
    <col min="8" max="8" width="9.375" style="290" customWidth="1"/>
    <col min="9" max="9" width="3.25" style="290" customWidth="1"/>
    <col min="10" max="10" width="9.375" style="290" customWidth="1"/>
    <col min="11" max="11" width="3.25" style="290" customWidth="1"/>
    <col min="12" max="12" width="9.375" style="290" customWidth="1"/>
    <col min="13" max="13" width="3.25" style="290" customWidth="1"/>
    <col min="14" max="19" width="8" style="290" customWidth="1"/>
    <col min="20" max="258" width="8" style="290"/>
    <col min="259" max="259" width="25.625" style="290" customWidth="1"/>
    <col min="260" max="260" width="14.875" style="290" customWidth="1"/>
    <col min="261" max="261" width="10.25" style="290" customWidth="1"/>
    <col min="262" max="262" width="14.25" style="290" customWidth="1"/>
    <col min="263" max="263" width="8.5" style="290" customWidth="1"/>
    <col min="264" max="264" width="3" style="290" customWidth="1"/>
    <col min="265" max="265" width="8.75" style="290" customWidth="1"/>
    <col min="266" max="514" width="8" style="290"/>
    <col min="515" max="515" width="25.625" style="290" customWidth="1"/>
    <col min="516" max="516" width="14.875" style="290" customWidth="1"/>
    <col min="517" max="517" width="10.25" style="290" customWidth="1"/>
    <col min="518" max="518" width="14.25" style="290" customWidth="1"/>
    <col min="519" max="519" width="8.5" style="290" customWidth="1"/>
    <col min="520" max="520" width="3" style="290" customWidth="1"/>
    <col min="521" max="521" width="8.75" style="290" customWidth="1"/>
    <col min="522" max="770" width="8" style="290"/>
    <col min="771" max="771" width="25.625" style="290" customWidth="1"/>
    <col min="772" max="772" width="14.875" style="290" customWidth="1"/>
    <col min="773" max="773" width="10.25" style="290" customWidth="1"/>
    <col min="774" max="774" width="14.25" style="290" customWidth="1"/>
    <col min="775" max="775" width="8.5" style="290" customWidth="1"/>
    <col min="776" max="776" width="3" style="290" customWidth="1"/>
    <col min="777" max="777" width="8.75" style="290" customWidth="1"/>
    <col min="778" max="1026" width="8" style="290"/>
    <col min="1027" max="1027" width="25.625" style="290" customWidth="1"/>
    <col min="1028" max="1028" width="14.875" style="290" customWidth="1"/>
    <col min="1029" max="1029" width="10.25" style="290" customWidth="1"/>
    <col min="1030" max="1030" width="14.25" style="290" customWidth="1"/>
    <col min="1031" max="1031" width="8.5" style="290" customWidth="1"/>
    <col min="1032" max="1032" width="3" style="290" customWidth="1"/>
    <col min="1033" max="1033" width="8.75" style="290" customWidth="1"/>
    <col min="1034" max="1282" width="8" style="290"/>
    <col min="1283" max="1283" width="25.625" style="290" customWidth="1"/>
    <col min="1284" max="1284" width="14.875" style="290" customWidth="1"/>
    <col min="1285" max="1285" width="10.25" style="290" customWidth="1"/>
    <col min="1286" max="1286" width="14.25" style="290" customWidth="1"/>
    <col min="1287" max="1287" width="8.5" style="290" customWidth="1"/>
    <col min="1288" max="1288" width="3" style="290" customWidth="1"/>
    <col min="1289" max="1289" width="8.75" style="290" customWidth="1"/>
    <col min="1290" max="1538" width="8" style="290"/>
    <col min="1539" max="1539" width="25.625" style="290" customWidth="1"/>
    <col min="1540" max="1540" width="14.875" style="290" customWidth="1"/>
    <col min="1541" max="1541" width="10.25" style="290" customWidth="1"/>
    <col min="1542" max="1542" width="14.25" style="290" customWidth="1"/>
    <col min="1543" max="1543" width="8.5" style="290" customWidth="1"/>
    <col min="1544" max="1544" width="3" style="290" customWidth="1"/>
    <col min="1545" max="1545" width="8.75" style="290" customWidth="1"/>
    <col min="1546" max="1794" width="8" style="290"/>
    <col min="1795" max="1795" width="25.625" style="290" customWidth="1"/>
    <col min="1796" max="1796" width="14.875" style="290" customWidth="1"/>
    <col min="1797" max="1797" width="10.25" style="290" customWidth="1"/>
    <col min="1798" max="1798" width="14.25" style="290" customWidth="1"/>
    <col min="1799" max="1799" width="8.5" style="290" customWidth="1"/>
    <col min="1800" max="1800" width="3" style="290" customWidth="1"/>
    <col min="1801" max="1801" width="8.75" style="290" customWidth="1"/>
    <col min="1802" max="2050" width="8" style="290"/>
    <col min="2051" max="2051" width="25.625" style="290" customWidth="1"/>
    <col min="2052" max="2052" width="14.875" style="290" customWidth="1"/>
    <col min="2053" max="2053" width="10.25" style="290" customWidth="1"/>
    <col min="2054" max="2054" width="14.25" style="290" customWidth="1"/>
    <col min="2055" max="2055" width="8.5" style="290" customWidth="1"/>
    <col min="2056" max="2056" width="3" style="290" customWidth="1"/>
    <col min="2057" max="2057" width="8.75" style="290" customWidth="1"/>
    <col min="2058" max="2306" width="8" style="290"/>
    <col min="2307" max="2307" width="25.625" style="290" customWidth="1"/>
    <col min="2308" max="2308" width="14.875" style="290" customWidth="1"/>
    <col min="2309" max="2309" width="10.25" style="290" customWidth="1"/>
    <col min="2310" max="2310" width="14.25" style="290" customWidth="1"/>
    <col min="2311" max="2311" width="8.5" style="290" customWidth="1"/>
    <col min="2312" max="2312" width="3" style="290" customWidth="1"/>
    <col min="2313" max="2313" width="8.75" style="290" customWidth="1"/>
    <col min="2314" max="2562" width="8" style="290"/>
    <col min="2563" max="2563" width="25.625" style="290" customWidth="1"/>
    <col min="2564" max="2564" width="14.875" style="290" customWidth="1"/>
    <col min="2565" max="2565" width="10.25" style="290" customWidth="1"/>
    <col min="2566" max="2566" width="14.25" style="290" customWidth="1"/>
    <col min="2567" max="2567" width="8.5" style="290" customWidth="1"/>
    <col min="2568" max="2568" width="3" style="290" customWidth="1"/>
    <col min="2569" max="2569" width="8.75" style="290" customWidth="1"/>
    <col min="2570" max="2818" width="8" style="290"/>
    <col min="2819" max="2819" width="25.625" style="290" customWidth="1"/>
    <col min="2820" max="2820" width="14.875" style="290" customWidth="1"/>
    <col min="2821" max="2821" width="10.25" style="290" customWidth="1"/>
    <col min="2822" max="2822" width="14.25" style="290" customWidth="1"/>
    <col min="2823" max="2823" width="8.5" style="290" customWidth="1"/>
    <col min="2824" max="2824" width="3" style="290" customWidth="1"/>
    <col min="2825" max="2825" width="8.75" style="290" customWidth="1"/>
    <col min="2826" max="3074" width="8" style="290"/>
    <col min="3075" max="3075" width="25.625" style="290" customWidth="1"/>
    <col min="3076" max="3076" width="14.875" style="290" customWidth="1"/>
    <col min="3077" max="3077" width="10.25" style="290" customWidth="1"/>
    <col min="3078" max="3078" width="14.25" style="290" customWidth="1"/>
    <col min="3079" max="3079" width="8.5" style="290" customWidth="1"/>
    <col min="3080" max="3080" width="3" style="290" customWidth="1"/>
    <col min="3081" max="3081" width="8.75" style="290" customWidth="1"/>
    <col min="3082" max="3330" width="8" style="290"/>
    <col min="3331" max="3331" width="25.625" style="290" customWidth="1"/>
    <col min="3332" max="3332" width="14.875" style="290" customWidth="1"/>
    <col min="3333" max="3333" width="10.25" style="290" customWidth="1"/>
    <col min="3334" max="3334" width="14.25" style="290" customWidth="1"/>
    <col min="3335" max="3335" width="8.5" style="290" customWidth="1"/>
    <col min="3336" max="3336" width="3" style="290" customWidth="1"/>
    <col min="3337" max="3337" width="8.75" style="290" customWidth="1"/>
    <col min="3338" max="3586" width="8" style="290"/>
    <col min="3587" max="3587" width="25.625" style="290" customWidth="1"/>
    <col min="3588" max="3588" width="14.875" style="290" customWidth="1"/>
    <col min="3589" max="3589" width="10.25" style="290" customWidth="1"/>
    <col min="3590" max="3590" width="14.25" style="290" customWidth="1"/>
    <col min="3591" max="3591" width="8.5" style="290" customWidth="1"/>
    <col min="3592" max="3592" width="3" style="290" customWidth="1"/>
    <col min="3593" max="3593" width="8.75" style="290" customWidth="1"/>
    <col min="3594" max="3842" width="8" style="290"/>
    <col min="3843" max="3843" width="25.625" style="290" customWidth="1"/>
    <col min="3844" max="3844" width="14.875" style="290" customWidth="1"/>
    <col min="3845" max="3845" width="10.25" style="290" customWidth="1"/>
    <col min="3846" max="3846" width="14.25" style="290" customWidth="1"/>
    <col min="3847" max="3847" width="8.5" style="290" customWidth="1"/>
    <col min="3848" max="3848" width="3" style="290" customWidth="1"/>
    <col min="3849" max="3849" width="8.75" style="290" customWidth="1"/>
    <col min="3850" max="4098" width="8" style="290"/>
    <col min="4099" max="4099" width="25.625" style="290" customWidth="1"/>
    <col min="4100" max="4100" width="14.875" style="290" customWidth="1"/>
    <col min="4101" max="4101" width="10.25" style="290" customWidth="1"/>
    <col min="4102" max="4102" width="14.25" style="290" customWidth="1"/>
    <col min="4103" max="4103" width="8.5" style="290" customWidth="1"/>
    <col min="4104" max="4104" width="3" style="290" customWidth="1"/>
    <col min="4105" max="4105" width="8.75" style="290" customWidth="1"/>
    <col min="4106" max="4354" width="8" style="290"/>
    <col min="4355" max="4355" width="25.625" style="290" customWidth="1"/>
    <col min="4356" max="4356" width="14.875" style="290" customWidth="1"/>
    <col min="4357" max="4357" width="10.25" style="290" customWidth="1"/>
    <col min="4358" max="4358" width="14.25" style="290" customWidth="1"/>
    <col min="4359" max="4359" width="8.5" style="290" customWidth="1"/>
    <col min="4360" max="4360" width="3" style="290" customWidth="1"/>
    <col min="4361" max="4361" width="8.75" style="290" customWidth="1"/>
    <col min="4362" max="4610" width="8" style="290"/>
    <col min="4611" max="4611" width="25.625" style="290" customWidth="1"/>
    <col min="4612" max="4612" width="14.875" style="290" customWidth="1"/>
    <col min="4613" max="4613" width="10.25" style="290" customWidth="1"/>
    <col min="4614" max="4614" width="14.25" style="290" customWidth="1"/>
    <col min="4615" max="4615" width="8.5" style="290" customWidth="1"/>
    <col min="4616" max="4616" width="3" style="290" customWidth="1"/>
    <col min="4617" max="4617" width="8.75" style="290" customWidth="1"/>
    <col min="4618" max="4866" width="8" style="290"/>
    <col min="4867" max="4867" width="25.625" style="290" customWidth="1"/>
    <col min="4868" max="4868" width="14.875" style="290" customWidth="1"/>
    <col min="4869" max="4869" width="10.25" style="290" customWidth="1"/>
    <col min="4870" max="4870" width="14.25" style="290" customWidth="1"/>
    <col min="4871" max="4871" width="8.5" style="290" customWidth="1"/>
    <col min="4872" max="4872" width="3" style="290" customWidth="1"/>
    <col min="4873" max="4873" width="8.75" style="290" customWidth="1"/>
    <col min="4874" max="5122" width="8" style="290"/>
    <col min="5123" max="5123" width="25.625" style="290" customWidth="1"/>
    <col min="5124" max="5124" width="14.875" style="290" customWidth="1"/>
    <col min="5125" max="5125" width="10.25" style="290" customWidth="1"/>
    <col min="5126" max="5126" width="14.25" style="290" customWidth="1"/>
    <col min="5127" max="5127" width="8.5" style="290" customWidth="1"/>
    <col min="5128" max="5128" width="3" style="290" customWidth="1"/>
    <col min="5129" max="5129" width="8.75" style="290" customWidth="1"/>
    <col min="5130" max="5378" width="8" style="290"/>
    <col min="5379" max="5379" width="25.625" style="290" customWidth="1"/>
    <col min="5380" max="5380" width="14.875" style="290" customWidth="1"/>
    <col min="5381" max="5381" width="10.25" style="290" customWidth="1"/>
    <col min="5382" max="5382" width="14.25" style="290" customWidth="1"/>
    <col min="5383" max="5383" width="8.5" style="290" customWidth="1"/>
    <col min="5384" max="5384" width="3" style="290" customWidth="1"/>
    <col min="5385" max="5385" width="8.75" style="290" customWidth="1"/>
    <col min="5386" max="5634" width="8" style="290"/>
    <col min="5635" max="5635" width="25.625" style="290" customWidth="1"/>
    <col min="5636" max="5636" width="14.875" style="290" customWidth="1"/>
    <col min="5637" max="5637" width="10.25" style="290" customWidth="1"/>
    <col min="5638" max="5638" width="14.25" style="290" customWidth="1"/>
    <col min="5639" max="5639" width="8.5" style="290" customWidth="1"/>
    <col min="5640" max="5640" width="3" style="290" customWidth="1"/>
    <col min="5641" max="5641" width="8.75" style="290" customWidth="1"/>
    <col min="5642" max="5890" width="8" style="290"/>
    <col min="5891" max="5891" width="25.625" style="290" customWidth="1"/>
    <col min="5892" max="5892" width="14.875" style="290" customWidth="1"/>
    <col min="5893" max="5893" width="10.25" style="290" customWidth="1"/>
    <col min="5894" max="5894" width="14.25" style="290" customWidth="1"/>
    <col min="5895" max="5895" width="8.5" style="290" customWidth="1"/>
    <col min="5896" max="5896" width="3" style="290" customWidth="1"/>
    <col min="5897" max="5897" width="8.75" style="290" customWidth="1"/>
    <col min="5898" max="6146" width="8" style="290"/>
    <col min="6147" max="6147" width="25.625" style="290" customWidth="1"/>
    <col min="6148" max="6148" width="14.875" style="290" customWidth="1"/>
    <col min="6149" max="6149" width="10.25" style="290" customWidth="1"/>
    <col min="6150" max="6150" width="14.25" style="290" customWidth="1"/>
    <col min="6151" max="6151" width="8.5" style="290" customWidth="1"/>
    <col min="6152" max="6152" width="3" style="290" customWidth="1"/>
    <col min="6153" max="6153" width="8.75" style="290" customWidth="1"/>
    <col min="6154" max="6402" width="8" style="290"/>
    <col min="6403" max="6403" width="25.625" style="290" customWidth="1"/>
    <col min="6404" max="6404" width="14.875" style="290" customWidth="1"/>
    <col min="6405" max="6405" width="10.25" style="290" customWidth="1"/>
    <col min="6406" max="6406" width="14.25" style="290" customWidth="1"/>
    <col min="6407" max="6407" width="8.5" style="290" customWidth="1"/>
    <col min="6408" max="6408" width="3" style="290" customWidth="1"/>
    <col min="6409" max="6409" width="8.75" style="290" customWidth="1"/>
    <col min="6410" max="6658" width="8" style="290"/>
    <col min="6659" max="6659" width="25.625" style="290" customWidth="1"/>
    <col min="6660" max="6660" width="14.875" style="290" customWidth="1"/>
    <col min="6661" max="6661" width="10.25" style="290" customWidth="1"/>
    <col min="6662" max="6662" width="14.25" style="290" customWidth="1"/>
    <col min="6663" max="6663" width="8.5" style="290" customWidth="1"/>
    <col min="6664" max="6664" width="3" style="290" customWidth="1"/>
    <col min="6665" max="6665" width="8.75" style="290" customWidth="1"/>
    <col min="6666" max="6914" width="8" style="290"/>
    <col min="6915" max="6915" width="25.625" style="290" customWidth="1"/>
    <col min="6916" max="6916" width="14.875" style="290" customWidth="1"/>
    <col min="6917" max="6917" width="10.25" style="290" customWidth="1"/>
    <col min="6918" max="6918" width="14.25" style="290" customWidth="1"/>
    <col min="6919" max="6919" width="8.5" style="290" customWidth="1"/>
    <col min="6920" max="6920" width="3" style="290" customWidth="1"/>
    <col min="6921" max="6921" width="8.75" style="290" customWidth="1"/>
    <col min="6922" max="7170" width="8" style="290"/>
    <col min="7171" max="7171" width="25.625" style="290" customWidth="1"/>
    <col min="7172" max="7172" width="14.875" style="290" customWidth="1"/>
    <col min="7173" max="7173" width="10.25" style="290" customWidth="1"/>
    <col min="7174" max="7174" width="14.25" style="290" customWidth="1"/>
    <col min="7175" max="7175" width="8.5" style="290" customWidth="1"/>
    <col min="7176" max="7176" width="3" style="290" customWidth="1"/>
    <col min="7177" max="7177" width="8.75" style="290" customWidth="1"/>
    <col min="7178" max="7426" width="8" style="290"/>
    <col min="7427" max="7427" width="25.625" style="290" customWidth="1"/>
    <col min="7428" max="7428" width="14.875" style="290" customWidth="1"/>
    <col min="7429" max="7429" width="10.25" style="290" customWidth="1"/>
    <col min="7430" max="7430" width="14.25" style="290" customWidth="1"/>
    <col min="7431" max="7431" width="8.5" style="290" customWidth="1"/>
    <col min="7432" max="7432" width="3" style="290" customWidth="1"/>
    <col min="7433" max="7433" width="8.75" style="290" customWidth="1"/>
    <col min="7434" max="7682" width="8" style="290"/>
    <col min="7683" max="7683" width="25.625" style="290" customWidth="1"/>
    <col min="7684" max="7684" width="14.875" style="290" customWidth="1"/>
    <col min="7685" max="7685" width="10.25" style="290" customWidth="1"/>
    <col min="7686" max="7686" width="14.25" style="290" customWidth="1"/>
    <col min="7687" max="7687" width="8.5" style="290" customWidth="1"/>
    <col min="7688" max="7688" width="3" style="290" customWidth="1"/>
    <col min="7689" max="7689" width="8.75" style="290" customWidth="1"/>
    <col min="7690" max="7938" width="8" style="290"/>
    <col min="7939" max="7939" width="25.625" style="290" customWidth="1"/>
    <col min="7940" max="7940" width="14.875" style="290" customWidth="1"/>
    <col min="7941" max="7941" width="10.25" style="290" customWidth="1"/>
    <col min="7942" max="7942" width="14.25" style="290" customWidth="1"/>
    <col min="7943" max="7943" width="8.5" style="290" customWidth="1"/>
    <col min="7944" max="7944" width="3" style="290" customWidth="1"/>
    <col min="7945" max="7945" width="8.75" style="290" customWidth="1"/>
    <col min="7946" max="8194" width="8" style="290"/>
    <col min="8195" max="8195" width="25.625" style="290" customWidth="1"/>
    <col min="8196" max="8196" width="14.875" style="290" customWidth="1"/>
    <col min="8197" max="8197" width="10.25" style="290" customWidth="1"/>
    <col min="8198" max="8198" width="14.25" style="290" customWidth="1"/>
    <col min="8199" max="8199" width="8.5" style="290" customWidth="1"/>
    <col min="8200" max="8200" width="3" style="290" customWidth="1"/>
    <col min="8201" max="8201" width="8.75" style="290" customWidth="1"/>
    <col min="8202" max="8450" width="8" style="290"/>
    <col min="8451" max="8451" width="25.625" style="290" customWidth="1"/>
    <col min="8452" max="8452" width="14.875" style="290" customWidth="1"/>
    <col min="8453" max="8453" width="10.25" style="290" customWidth="1"/>
    <col min="8454" max="8454" width="14.25" style="290" customWidth="1"/>
    <col min="8455" max="8455" width="8.5" style="290" customWidth="1"/>
    <col min="8456" max="8456" width="3" style="290" customWidth="1"/>
    <col min="8457" max="8457" width="8.75" style="290" customWidth="1"/>
    <col min="8458" max="8706" width="8" style="290"/>
    <col min="8707" max="8707" width="25.625" style="290" customWidth="1"/>
    <col min="8708" max="8708" width="14.875" style="290" customWidth="1"/>
    <col min="8709" max="8709" width="10.25" style="290" customWidth="1"/>
    <col min="8710" max="8710" width="14.25" style="290" customWidth="1"/>
    <col min="8711" max="8711" width="8.5" style="290" customWidth="1"/>
    <col min="8712" max="8712" width="3" style="290" customWidth="1"/>
    <col min="8713" max="8713" width="8.75" style="290" customWidth="1"/>
    <col min="8714" max="8962" width="8" style="290"/>
    <col min="8963" max="8963" width="25.625" style="290" customWidth="1"/>
    <col min="8964" max="8964" width="14.875" style="290" customWidth="1"/>
    <col min="8965" max="8965" width="10.25" style="290" customWidth="1"/>
    <col min="8966" max="8966" width="14.25" style="290" customWidth="1"/>
    <col min="8967" max="8967" width="8.5" style="290" customWidth="1"/>
    <col min="8968" max="8968" width="3" style="290" customWidth="1"/>
    <col min="8969" max="8969" width="8.75" style="290" customWidth="1"/>
    <col min="8970" max="9218" width="8" style="290"/>
    <col min="9219" max="9219" width="25.625" style="290" customWidth="1"/>
    <col min="9220" max="9220" width="14.875" style="290" customWidth="1"/>
    <col min="9221" max="9221" width="10.25" style="290" customWidth="1"/>
    <col min="9222" max="9222" width="14.25" style="290" customWidth="1"/>
    <col min="9223" max="9223" width="8.5" style="290" customWidth="1"/>
    <col min="9224" max="9224" width="3" style="290" customWidth="1"/>
    <col min="9225" max="9225" width="8.75" style="290" customWidth="1"/>
    <col min="9226" max="9474" width="8" style="290"/>
    <col min="9475" max="9475" width="25.625" style="290" customWidth="1"/>
    <col min="9476" max="9476" width="14.875" style="290" customWidth="1"/>
    <col min="9477" max="9477" width="10.25" style="290" customWidth="1"/>
    <col min="9478" max="9478" width="14.25" style="290" customWidth="1"/>
    <col min="9479" max="9479" width="8.5" style="290" customWidth="1"/>
    <col min="9480" max="9480" width="3" style="290" customWidth="1"/>
    <col min="9481" max="9481" width="8.75" style="290" customWidth="1"/>
    <col min="9482" max="9730" width="8" style="290"/>
    <col min="9731" max="9731" width="25.625" style="290" customWidth="1"/>
    <col min="9732" max="9732" width="14.875" style="290" customWidth="1"/>
    <col min="9733" max="9733" width="10.25" style="290" customWidth="1"/>
    <col min="9734" max="9734" width="14.25" style="290" customWidth="1"/>
    <col min="9735" max="9735" width="8.5" style="290" customWidth="1"/>
    <col min="9736" max="9736" width="3" style="290" customWidth="1"/>
    <col min="9737" max="9737" width="8.75" style="290" customWidth="1"/>
    <col min="9738" max="9986" width="8" style="290"/>
    <col min="9987" max="9987" width="25.625" style="290" customWidth="1"/>
    <col min="9988" max="9988" width="14.875" style="290" customWidth="1"/>
    <col min="9989" max="9989" width="10.25" style="290" customWidth="1"/>
    <col min="9990" max="9990" width="14.25" style="290" customWidth="1"/>
    <col min="9991" max="9991" width="8.5" style="290" customWidth="1"/>
    <col min="9992" max="9992" width="3" style="290" customWidth="1"/>
    <col min="9993" max="9993" width="8.75" style="290" customWidth="1"/>
    <col min="9994" max="10242" width="8" style="290"/>
    <col min="10243" max="10243" width="25.625" style="290" customWidth="1"/>
    <col min="10244" max="10244" width="14.875" style="290" customWidth="1"/>
    <col min="10245" max="10245" width="10.25" style="290" customWidth="1"/>
    <col min="10246" max="10246" width="14.25" style="290" customWidth="1"/>
    <col min="10247" max="10247" width="8.5" style="290" customWidth="1"/>
    <col min="10248" max="10248" width="3" style="290" customWidth="1"/>
    <col min="10249" max="10249" width="8.75" style="290" customWidth="1"/>
    <col min="10250" max="10498" width="8" style="290"/>
    <col min="10499" max="10499" width="25.625" style="290" customWidth="1"/>
    <col min="10500" max="10500" width="14.875" style="290" customWidth="1"/>
    <col min="10501" max="10501" width="10.25" style="290" customWidth="1"/>
    <col min="10502" max="10502" width="14.25" style="290" customWidth="1"/>
    <col min="10503" max="10503" width="8.5" style="290" customWidth="1"/>
    <col min="10504" max="10504" width="3" style="290" customWidth="1"/>
    <col min="10505" max="10505" width="8.75" style="290" customWidth="1"/>
    <col min="10506" max="10754" width="8" style="290"/>
    <col min="10755" max="10755" width="25.625" style="290" customWidth="1"/>
    <col min="10756" max="10756" width="14.875" style="290" customWidth="1"/>
    <col min="10757" max="10757" width="10.25" style="290" customWidth="1"/>
    <col min="10758" max="10758" width="14.25" style="290" customWidth="1"/>
    <col min="10759" max="10759" width="8.5" style="290" customWidth="1"/>
    <col min="10760" max="10760" width="3" style="290" customWidth="1"/>
    <col min="10761" max="10761" width="8.75" style="290" customWidth="1"/>
    <col min="10762" max="11010" width="8" style="290"/>
    <col min="11011" max="11011" width="25.625" style="290" customWidth="1"/>
    <col min="11012" max="11012" width="14.875" style="290" customWidth="1"/>
    <col min="11013" max="11013" width="10.25" style="290" customWidth="1"/>
    <col min="11014" max="11014" width="14.25" style="290" customWidth="1"/>
    <col min="11015" max="11015" width="8.5" style="290" customWidth="1"/>
    <col min="11016" max="11016" width="3" style="290" customWidth="1"/>
    <col min="11017" max="11017" width="8.75" style="290" customWidth="1"/>
    <col min="11018" max="11266" width="8" style="290"/>
    <col min="11267" max="11267" width="25.625" style="290" customWidth="1"/>
    <col min="11268" max="11268" width="14.875" style="290" customWidth="1"/>
    <col min="11269" max="11269" width="10.25" style="290" customWidth="1"/>
    <col min="11270" max="11270" width="14.25" style="290" customWidth="1"/>
    <col min="11271" max="11271" width="8.5" style="290" customWidth="1"/>
    <col min="11272" max="11272" width="3" style="290" customWidth="1"/>
    <col min="11273" max="11273" width="8.75" style="290" customWidth="1"/>
    <col min="11274" max="11522" width="8" style="290"/>
    <col min="11523" max="11523" width="25.625" style="290" customWidth="1"/>
    <col min="11524" max="11524" width="14.875" style="290" customWidth="1"/>
    <col min="11525" max="11525" width="10.25" style="290" customWidth="1"/>
    <col min="11526" max="11526" width="14.25" style="290" customWidth="1"/>
    <col min="11527" max="11527" width="8.5" style="290" customWidth="1"/>
    <col min="11528" max="11528" width="3" style="290" customWidth="1"/>
    <col min="11529" max="11529" width="8.75" style="290" customWidth="1"/>
    <col min="11530" max="11778" width="8" style="290"/>
    <col min="11779" max="11779" width="25.625" style="290" customWidth="1"/>
    <col min="11780" max="11780" width="14.875" style="290" customWidth="1"/>
    <col min="11781" max="11781" width="10.25" style="290" customWidth="1"/>
    <col min="11782" max="11782" width="14.25" style="290" customWidth="1"/>
    <col min="11783" max="11783" width="8.5" style="290" customWidth="1"/>
    <col min="11784" max="11784" width="3" style="290" customWidth="1"/>
    <col min="11785" max="11785" width="8.75" style="290" customWidth="1"/>
    <col min="11786" max="12034" width="8" style="290"/>
    <col min="12035" max="12035" width="25.625" style="290" customWidth="1"/>
    <col min="12036" max="12036" width="14.875" style="290" customWidth="1"/>
    <col min="12037" max="12037" width="10.25" style="290" customWidth="1"/>
    <col min="12038" max="12038" width="14.25" style="290" customWidth="1"/>
    <col min="12039" max="12039" width="8.5" style="290" customWidth="1"/>
    <col min="12040" max="12040" width="3" style="290" customWidth="1"/>
    <col min="12041" max="12041" width="8.75" style="290" customWidth="1"/>
    <col min="12042" max="12290" width="8" style="290"/>
    <col min="12291" max="12291" width="25.625" style="290" customWidth="1"/>
    <col min="12292" max="12292" width="14.875" style="290" customWidth="1"/>
    <col min="12293" max="12293" width="10.25" style="290" customWidth="1"/>
    <col min="12294" max="12294" width="14.25" style="290" customWidth="1"/>
    <col min="12295" max="12295" width="8.5" style="290" customWidth="1"/>
    <col min="12296" max="12296" width="3" style="290" customWidth="1"/>
    <col min="12297" max="12297" width="8.75" style="290" customWidth="1"/>
    <col min="12298" max="12546" width="8" style="290"/>
    <col min="12547" max="12547" width="25.625" style="290" customWidth="1"/>
    <col min="12548" max="12548" width="14.875" style="290" customWidth="1"/>
    <col min="12549" max="12549" width="10.25" style="290" customWidth="1"/>
    <col min="12550" max="12550" width="14.25" style="290" customWidth="1"/>
    <col min="12551" max="12551" width="8.5" style="290" customWidth="1"/>
    <col min="12552" max="12552" width="3" style="290" customWidth="1"/>
    <col min="12553" max="12553" width="8.75" style="290" customWidth="1"/>
    <col min="12554" max="12802" width="8" style="290"/>
    <col min="12803" max="12803" width="25.625" style="290" customWidth="1"/>
    <col min="12804" max="12804" width="14.875" style="290" customWidth="1"/>
    <col min="12805" max="12805" width="10.25" style="290" customWidth="1"/>
    <col min="12806" max="12806" width="14.25" style="290" customWidth="1"/>
    <col min="12807" max="12807" width="8.5" style="290" customWidth="1"/>
    <col min="12808" max="12808" width="3" style="290" customWidth="1"/>
    <col min="12809" max="12809" width="8.75" style="290" customWidth="1"/>
    <col min="12810" max="13058" width="8" style="290"/>
    <col min="13059" max="13059" width="25.625" style="290" customWidth="1"/>
    <col min="13060" max="13060" width="14.875" style="290" customWidth="1"/>
    <col min="13061" max="13061" width="10.25" style="290" customWidth="1"/>
    <col min="13062" max="13062" width="14.25" style="290" customWidth="1"/>
    <col min="13063" max="13063" width="8.5" style="290" customWidth="1"/>
    <col min="13064" max="13064" width="3" style="290" customWidth="1"/>
    <col min="13065" max="13065" width="8.75" style="290" customWidth="1"/>
    <col min="13066" max="13314" width="8" style="290"/>
    <col min="13315" max="13315" width="25.625" style="290" customWidth="1"/>
    <col min="13316" max="13316" width="14.875" style="290" customWidth="1"/>
    <col min="13317" max="13317" width="10.25" style="290" customWidth="1"/>
    <col min="13318" max="13318" width="14.25" style="290" customWidth="1"/>
    <col min="13319" max="13319" width="8.5" style="290" customWidth="1"/>
    <col min="13320" max="13320" width="3" style="290" customWidth="1"/>
    <col min="13321" max="13321" width="8.75" style="290" customWidth="1"/>
    <col min="13322" max="13570" width="8" style="290"/>
    <col min="13571" max="13571" width="25.625" style="290" customWidth="1"/>
    <col min="13572" max="13572" width="14.875" style="290" customWidth="1"/>
    <col min="13573" max="13573" width="10.25" style="290" customWidth="1"/>
    <col min="13574" max="13574" width="14.25" style="290" customWidth="1"/>
    <col min="13575" max="13575" width="8.5" style="290" customWidth="1"/>
    <col min="13576" max="13576" width="3" style="290" customWidth="1"/>
    <col min="13577" max="13577" width="8.75" style="290" customWidth="1"/>
    <col min="13578" max="13826" width="8" style="290"/>
    <col min="13827" max="13827" width="25.625" style="290" customWidth="1"/>
    <col min="13828" max="13828" width="14.875" style="290" customWidth="1"/>
    <col min="13829" max="13829" width="10.25" style="290" customWidth="1"/>
    <col min="13830" max="13830" width="14.25" style="290" customWidth="1"/>
    <col min="13831" max="13831" width="8.5" style="290" customWidth="1"/>
    <col min="13832" max="13832" width="3" style="290" customWidth="1"/>
    <col min="13833" max="13833" width="8.75" style="290" customWidth="1"/>
    <col min="13834" max="14082" width="8" style="290"/>
    <col min="14083" max="14083" width="25.625" style="290" customWidth="1"/>
    <col min="14084" max="14084" width="14.875" style="290" customWidth="1"/>
    <col min="14085" max="14085" width="10.25" style="290" customWidth="1"/>
    <col min="14086" max="14086" width="14.25" style="290" customWidth="1"/>
    <col min="14087" max="14087" width="8.5" style="290" customWidth="1"/>
    <col min="14088" max="14088" width="3" style="290" customWidth="1"/>
    <col min="14089" max="14089" width="8.75" style="290" customWidth="1"/>
    <col min="14090" max="14338" width="8" style="290"/>
    <col min="14339" max="14339" width="25.625" style="290" customWidth="1"/>
    <col min="14340" max="14340" width="14.875" style="290" customWidth="1"/>
    <col min="14341" max="14341" width="10.25" style="290" customWidth="1"/>
    <col min="14342" max="14342" width="14.25" style="290" customWidth="1"/>
    <col min="14343" max="14343" width="8.5" style="290" customWidth="1"/>
    <col min="14344" max="14344" width="3" style="290" customWidth="1"/>
    <col min="14345" max="14345" width="8.75" style="290" customWidth="1"/>
    <col min="14346" max="14594" width="8" style="290"/>
    <col min="14595" max="14595" width="25.625" style="290" customWidth="1"/>
    <col min="14596" max="14596" width="14.875" style="290" customWidth="1"/>
    <col min="14597" max="14597" width="10.25" style="290" customWidth="1"/>
    <col min="14598" max="14598" width="14.25" style="290" customWidth="1"/>
    <col min="14599" max="14599" width="8.5" style="290" customWidth="1"/>
    <col min="14600" max="14600" width="3" style="290" customWidth="1"/>
    <col min="14601" max="14601" width="8.75" style="290" customWidth="1"/>
    <col min="14602" max="14850" width="8" style="290"/>
    <col min="14851" max="14851" width="25.625" style="290" customWidth="1"/>
    <col min="14852" max="14852" width="14.875" style="290" customWidth="1"/>
    <col min="14853" max="14853" width="10.25" style="290" customWidth="1"/>
    <col min="14854" max="14854" width="14.25" style="290" customWidth="1"/>
    <col min="14855" max="14855" width="8.5" style="290" customWidth="1"/>
    <col min="14856" max="14856" width="3" style="290" customWidth="1"/>
    <col min="14857" max="14857" width="8.75" style="290" customWidth="1"/>
    <col min="14858" max="15106" width="8" style="290"/>
    <col min="15107" max="15107" width="25.625" style="290" customWidth="1"/>
    <col min="15108" max="15108" width="14.875" style="290" customWidth="1"/>
    <col min="15109" max="15109" width="10.25" style="290" customWidth="1"/>
    <col min="15110" max="15110" width="14.25" style="290" customWidth="1"/>
    <col min="15111" max="15111" width="8.5" style="290" customWidth="1"/>
    <col min="15112" max="15112" width="3" style="290" customWidth="1"/>
    <col min="15113" max="15113" width="8.75" style="290" customWidth="1"/>
    <col min="15114" max="15362" width="8" style="290"/>
    <col min="15363" max="15363" width="25.625" style="290" customWidth="1"/>
    <col min="15364" max="15364" width="14.875" style="290" customWidth="1"/>
    <col min="15365" max="15365" width="10.25" style="290" customWidth="1"/>
    <col min="15366" max="15366" width="14.25" style="290" customWidth="1"/>
    <col min="15367" max="15367" width="8.5" style="290" customWidth="1"/>
    <col min="15368" max="15368" width="3" style="290" customWidth="1"/>
    <col min="15369" max="15369" width="8.75" style="290" customWidth="1"/>
    <col min="15370" max="15618" width="8" style="290"/>
    <col min="15619" max="15619" width="25.625" style="290" customWidth="1"/>
    <col min="15620" max="15620" width="14.875" style="290" customWidth="1"/>
    <col min="15621" max="15621" width="10.25" style="290" customWidth="1"/>
    <col min="15622" max="15622" width="14.25" style="290" customWidth="1"/>
    <col min="15623" max="15623" width="8.5" style="290" customWidth="1"/>
    <col min="15624" max="15624" width="3" style="290" customWidth="1"/>
    <col min="15625" max="15625" width="8.75" style="290" customWidth="1"/>
    <col min="15626" max="15874" width="8" style="290"/>
    <col min="15875" max="15875" width="25.625" style="290" customWidth="1"/>
    <col min="15876" max="15876" width="14.875" style="290" customWidth="1"/>
    <col min="15877" max="15877" width="10.25" style="290" customWidth="1"/>
    <col min="15878" max="15878" width="14.25" style="290" customWidth="1"/>
    <col min="15879" max="15879" width="8.5" style="290" customWidth="1"/>
    <col min="15880" max="15880" width="3" style="290" customWidth="1"/>
    <col min="15881" max="15881" width="8.75" style="290" customWidth="1"/>
    <col min="15882" max="16130" width="8" style="290"/>
    <col min="16131" max="16131" width="25.625" style="290" customWidth="1"/>
    <col min="16132" max="16132" width="14.875" style="290" customWidth="1"/>
    <col min="16133" max="16133" width="10.25" style="290" customWidth="1"/>
    <col min="16134" max="16134" width="14.25" style="290" customWidth="1"/>
    <col min="16135" max="16135" width="8.5" style="290" customWidth="1"/>
    <col min="16136" max="16136" width="3" style="290" customWidth="1"/>
    <col min="16137" max="16137" width="8.75" style="290" customWidth="1"/>
    <col min="16138" max="16384" width="8" style="290"/>
  </cols>
  <sheetData>
    <row r="1" spans="1:18" ht="17.100000000000001" customHeight="1" x14ac:dyDescent="0.25">
      <c r="A1" s="252" t="s">
        <v>1127</v>
      </c>
      <c r="B1" s="252"/>
      <c r="C1" s="253"/>
      <c r="D1" s="253"/>
      <c r="E1" s="253"/>
      <c r="F1" s="253"/>
      <c r="G1" s="253"/>
      <c r="H1" s="254"/>
      <c r="I1" s="288"/>
      <c r="J1" s="289"/>
      <c r="M1" s="291" t="s">
        <v>913</v>
      </c>
    </row>
    <row r="2" spans="1:18" ht="17.100000000000001" customHeight="1" x14ac:dyDescent="0.25">
      <c r="A2" s="252" t="s">
        <v>350</v>
      </c>
      <c r="B2" s="252"/>
      <c r="C2" s="253"/>
      <c r="D2" s="253"/>
      <c r="E2" s="253"/>
      <c r="F2" s="253"/>
      <c r="G2" s="253"/>
      <c r="H2" s="254"/>
      <c r="I2" s="288"/>
      <c r="J2" s="289"/>
    </row>
    <row r="3" spans="1:18" ht="20.25" customHeight="1" x14ac:dyDescent="0.25">
      <c r="A3" s="252" t="s">
        <v>190</v>
      </c>
      <c r="B3" s="252"/>
      <c r="C3" s="252"/>
      <c r="D3" s="252"/>
      <c r="E3" s="252"/>
      <c r="F3" s="252"/>
      <c r="G3" s="252"/>
      <c r="H3" s="254"/>
      <c r="I3" s="254"/>
      <c r="J3" s="289"/>
    </row>
    <row r="4" spans="1:18" ht="17.100000000000001" customHeight="1" x14ac:dyDescent="0.25">
      <c r="A4" s="257"/>
      <c r="B4" s="257"/>
      <c r="C4" s="257"/>
      <c r="D4" s="257"/>
      <c r="E4" s="257"/>
      <c r="F4" s="257"/>
      <c r="G4" s="257"/>
      <c r="H4" s="257"/>
      <c r="I4" s="257"/>
      <c r="J4" s="289"/>
    </row>
    <row r="5" spans="1:18" ht="30" customHeight="1" x14ac:dyDescent="0.25">
      <c r="A5" s="1558" t="s">
        <v>351</v>
      </c>
      <c r="B5" s="1560" t="s">
        <v>352</v>
      </c>
      <c r="C5" s="1560"/>
      <c r="D5" s="1560"/>
      <c r="E5" s="1560"/>
      <c r="F5" s="1560"/>
      <c r="G5" s="292"/>
      <c r="H5" s="1560" t="s">
        <v>914</v>
      </c>
      <c r="I5" s="1560"/>
      <c r="J5" s="1560"/>
      <c r="K5" s="1560"/>
      <c r="L5" s="1560"/>
      <c r="M5" s="1560"/>
    </row>
    <row r="6" spans="1:18" ht="20.100000000000001" customHeight="1" x14ac:dyDescent="0.25">
      <c r="A6" s="1559"/>
      <c r="B6" s="223">
        <v>2012</v>
      </c>
      <c r="C6" s="221"/>
      <c r="D6" s="223">
        <v>2013</v>
      </c>
      <c r="E6" s="221"/>
      <c r="F6" s="223">
        <v>2014</v>
      </c>
      <c r="G6" s="293"/>
      <c r="H6" s="223">
        <v>2012</v>
      </c>
      <c r="I6" s="221"/>
      <c r="J6" s="223">
        <v>2013</v>
      </c>
      <c r="K6" s="221"/>
      <c r="L6" s="223">
        <v>2014</v>
      </c>
      <c r="M6" s="221"/>
    </row>
    <row r="7" spans="1:18" ht="17.100000000000001" customHeight="1" x14ac:dyDescent="0.25">
      <c r="A7" s="294" t="s">
        <v>353</v>
      </c>
      <c r="B7" s="295">
        <v>120</v>
      </c>
      <c r="C7" s="260"/>
      <c r="D7" s="295">
        <v>129</v>
      </c>
      <c r="E7" s="260"/>
      <c r="F7" s="295">
        <v>126</v>
      </c>
      <c r="G7" s="260"/>
      <c r="H7" s="907">
        <v>0.14000000000000001</v>
      </c>
      <c r="I7" s="262"/>
      <c r="J7" s="908">
        <v>0.14000000000000001</v>
      </c>
      <c r="K7" s="262"/>
      <c r="L7" s="908">
        <v>0.14000000000000001</v>
      </c>
      <c r="M7" s="262"/>
    </row>
    <row r="8" spans="1:18" ht="17.100000000000001" customHeight="1" x14ac:dyDescent="0.25">
      <c r="A8" s="294" t="s">
        <v>354</v>
      </c>
      <c r="B8" s="295">
        <v>248</v>
      </c>
      <c r="C8" s="240"/>
      <c r="D8" s="295">
        <v>257</v>
      </c>
      <c r="E8" s="240"/>
      <c r="F8" s="295">
        <v>279</v>
      </c>
      <c r="G8" s="240"/>
      <c r="H8" s="907">
        <v>0.3</v>
      </c>
      <c r="I8" s="265"/>
      <c r="J8" s="908">
        <v>0.3</v>
      </c>
      <c r="K8" s="265"/>
      <c r="L8" s="908">
        <v>0.3</v>
      </c>
      <c r="M8" s="265"/>
    </row>
    <row r="9" spans="1:18" ht="17.100000000000001" customHeight="1" x14ac:dyDescent="0.25">
      <c r="A9" s="294" t="s">
        <v>355</v>
      </c>
      <c r="B9" s="295">
        <v>97</v>
      </c>
      <c r="C9" s="240"/>
      <c r="D9" s="295">
        <v>119</v>
      </c>
      <c r="E9" s="240"/>
      <c r="F9" s="295">
        <v>128</v>
      </c>
      <c r="G9" s="240"/>
      <c r="H9" s="907">
        <v>0.14000000000000001</v>
      </c>
      <c r="I9" s="265"/>
      <c r="J9" s="908">
        <v>0.14000000000000001</v>
      </c>
      <c r="K9" s="265"/>
      <c r="L9" s="908">
        <v>0.14000000000000001</v>
      </c>
      <c r="M9" s="265"/>
      <c r="O9" s="1561"/>
      <c r="P9" s="1561"/>
      <c r="Q9" s="1561"/>
      <c r="R9" s="1561"/>
    </row>
    <row r="10" spans="1:18" ht="17.100000000000001" customHeight="1" x14ac:dyDescent="0.25">
      <c r="A10" s="294" t="s">
        <v>356</v>
      </c>
      <c r="B10" s="295">
        <v>66</v>
      </c>
      <c r="C10" s="268"/>
      <c r="D10" s="295">
        <v>65</v>
      </c>
      <c r="E10" s="268"/>
      <c r="F10" s="295">
        <v>71</v>
      </c>
      <c r="G10" s="268"/>
      <c r="H10" s="907">
        <v>7.0000000000000007E-2</v>
      </c>
      <c r="I10" s="909"/>
      <c r="J10" s="908">
        <v>7.0000000000000007E-2</v>
      </c>
      <c r="K10" s="909"/>
      <c r="L10" s="908">
        <v>7.0000000000000007E-2</v>
      </c>
      <c r="M10" s="270"/>
      <c r="O10" s="1561"/>
      <c r="P10" s="1561"/>
      <c r="Q10" s="1561"/>
      <c r="R10" s="1561"/>
    </row>
    <row r="11" spans="1:18" ht="17.100000000000001" customHeight="1" x14ac:dyDescent="0.25">
      <c r="A11" s="294" t="s">
        <v>357</v>
      </c>
      <c r="B11" s="295">
        <v>61</v>
      </c>
      <c r="C11" s="273"/>
      <c r="D11" s="295">
        <v>65</v>
      </c>
      <c r="E11" s="273"/>
      <c r="F11" s="295">
        <v>70</v>
      </c>
      <c r="G11" s="273"/>
      <c r="H11" s="907">
        <v>7.0000000000000007E-2</v>
      </c>
      <c r="I11" s="274"/>
      <c r="J11" s="908">
        <v>7.0000000000000007E-2</v>
      </c>
      <c r="K11" s="274"/>
      <c r="L11" s="908">
        <v>7.0000000000000007E-2</v>
      </c>
      <c r="M11" s="274"/>
      <c r="O11" s="1561"/>
      <c r="P11" s="1561"/>
      <c r="Q11" s="1561"/>
      <c r="R11" s="1561"/>
    </row>
    <row r="12" spans="1:18" ht="17.100000000000001" customHeight="1" x14ac:dyDescent="0.25">
      <c r="A12" s="294" t="s">
        <v>358</v>
      </c>
      <c r="B12" s="295">
        <v>93</v>
      </c>
      <c r="C12" s="268"/>
      <c r="D12" s="295">
        <v>102</v>
      </c>
      <c r="E12" s="268"/>
      <c r="F12" s="295">
        <v>103</v>
      </c>
      <c r="G12" s="268"/>
      <c r="H12" s="907">
        <v>0.11</v>
      </c>
      <c r="I12" s="275"/>
      <c r="J12" s="908">
        <v>0.11</v>
      </c>
      <c r="K12" s="275"/>
      <c r="L12" s="908">
        <v>0.11</v>
      </c>
      <c r="M12" s="275"/>
      <c r="O12" s="1561"/>
      <c r="P12" s="1561"/>
      <c r="Q12" s="1561"/>
      <c r="R12" s="1561"/>
    </row>
    <row r="13" spans="1:18" ht="17.100000000000001" customHeight="1" x14ac:dyDescent="0.25">
      <c r="A13" s="296" t="s">
        <v>359</v>
      </c>
      <c r="B13" s="297">
        <v>174</v>
      </c>
      <c r="C13" s="278"/>
      <c r="D13" s="297">
        <v>164</v>
      </c>
      <c r="E13" s="278"/>
      <c r="F13" s="297">
        <v>165</v>
      </c>
      <c r="G13" s="278"/>
      <c r="H13" s="910">
        <v>0.17</v>
      </c>
      <c r="I13" s="279"/>
      <c r="J13" s="911">
        <v>0.17</v>
      </c>
      <c r="K13" s="279"/>
      <c r="L13" s="911">
        <v>0.17</v>
      </c>
      <c r="M13" s="279"/>
      <c r="O13" s="1561"/>
      <c r="P13" s="1561"/>
      <c r="Q13" s="1561"/>
      <c r="R13" s="1561"/>
    </row>
    <row r="14" spans="1:18" ht="14.25" customHeight="1" x14ac:dyDescent="0.25">
      <c r="A14" s="280"/>
      <c r="B14" s="280"/>
      <c r="C14" s="275"/>
      <c r="D14" s="275"/>
      <c r="E14" s="275"/>
      <c r="F14" s="275"/>
      <c r="G14" s="275"/>
      <c r="H14" s="275"/>
      <c r="I14" s="275"/>
      <c r="J14" s="289"/>
    </row>
    <row r="15" spans="1:18" ht="30.75" customHeight="1" x14ac:dyDescent="0.25">
      <c r="A15" s="1551" t="s">
        <v>348</v>
      </c>
      <c r="B15" s="1551"/>
      <c r="C15" s="1551"/>
      <c r="D15" s="1551"/>
      <c r="E15" s="1551"/>
      <c r="F15" s="1551"/>
      <c r="G15" s="1551"/>
      <c r="H15" s="1551"/>
      <c r="I15" s="1551"/>
      <c r="J15" s="1551"/>
      <c r="K15" s="1551"/>
      <c r="L15" s="1551"/>
      <c r="M15" s="1551"/>
    </row>
    <row r="16" spans="1:18" ht="19.5" customHeight="1" x14ac:dyDescent="0.25">
      <c r="A16" s="1551" t="s">
        <v>349</v>
      </c>
      <c r="B16" s="1551"/>
      <c r="C16" s="1551"/>
      <c r="D16" s="1551"/>
      <c r="E16" s="1551"/>
      <c r="F16" s="1551"/>
      <c r="G16" s="1551"/>
      <c r="H16" s="1551"/>
      <c r="I16" s="1551"/>
      <c r="J16" s="289"/>
    </row>
    <row r="17" spans="1:10" ht="14.25" customHeight="1" x14ac:dyDescent="0.25">
      <c r="A17" s="246"/>
      <c r="B17" s="246"/>
      <c r="C17" s="298"/>
      <c r="D17" s="298"/>
      <c r="E17" s="298"/>
      <c r="F17" s="298"/>
      <c r="G17" s="298"/>
      <c r="I17" s="299"/>
      <c r="J17" s="289"/>
    </row>
  </sheetData>
  <mergeCells count="6">
    <mergeCell ref="A16:I16"/>
    <mergeCell ref="A5:A6"/>
    <mergeCell ref="B5:F5"/>
    <mergeCell ref="H5:M5"/>
    <mergeCell ref="O9:R13"/>
    <mergeCell ref="A15:M15"/>
  </mergeCells>
  <printOptions horizontalCentered="1" verticalCentered="1"/>
  <pageMargins left="0.98425196850393704" right="0.39370078740157483" top="0.39370078740157483" bottom="0.39370078740157483" header="0" footer="0.19685039370078741"/>
  <pageSetup paperSize="5" orientation="landscape" r:id="rId1"/>
  <headerFooter>
    <oddFooter>&amp;R286</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O38"/>
  <sheetViews>
    <sheetView showGridLines="0" view="pageBreakPreview" zoomScaleNormal="100" zoomScaleSheetLayoutView="100" workbookViewId="0">
      <selection activeCell="I8" sqref="I8"/>
    </sheetView>
  </sheetViews>
  <sheetFormatPr baseColWidth="10" defaultColWidth="8" defaultRowHeight="15" x14ac:dyDescent="0.25"/>
  <cols>
    <col min="1" max="1" width="18.125" style="304" customWidth="1"/>
    <col min="2" max="2" width="53.125" style="304" customWidth="1"/>
    <col min="3" max="3" width="3.25" style="304" customWidth="1"/>
    <col min="4" max="4" width="18.125" style="304" customWidth="1"/>
    <col min="5" max="5" width="3.25" style="304" customWidth="1"/>
    <col min="6" max="6" width="18.125" style="304" customWidth="1"/>
    <col min="7" max="8" width="3.25" style="304" customWidth="1"/>
    <col min="9" max="9" width="13.75" style="304" customWidth="1"/>
    <col min="10" max="10" width="3.25" style="304" customWidth="1"/>
    <col min="11" max="11" width="8" style="304"/>
    <col min="12" max="12" width="3.25" style="304" customWidth="1"/>
    <col min="13" max="13" width="8" style="304"/>
    <col min="14" max="14" width="3.25" style="304" customWidth="1"/>
    <col min="15" max="249" width="8" style="304"/>
    <col min="250" max="250" width="9" style="304" customWidth="1"/>
    <col min="251" max="251" width="12" style="304" customWidth="1"/>
    <col min="252" max="252" width="8" style="304" customWidth="1"/>
    <col min="253" max="253" width="11" style="304" customWidth="1"/>
    <col min="254" max="254" width="10.625" style="304" customWidth="1"/>
    <col min="255" max="255" width="11.25" style="304" customWidth="1"/>
    <col min="256" max="256" width="10.25" style="304" customWidth="1"/>
    <col min="257" max="257" width="10.125" style="304" customWidth="1"/>
    <col min="258" max="258" width="7.5" style="304" customWidth="1"/>
    <col min="259" max="259" width="9.875" style="304" customWidth="1"/>
    <col min="260" max="260" width="5.375" style="304" customWidth="1"/>
    <col min="261" max="261" width="13.75" style="304" customWidth="1"/>
    <col min="262" max="262" width="15.125" style="304" customWidth="1"/>
    <col min="263" max="505" width="8" style="304"/>
    <col min="506" max="506" width="9" style="304" customWidth="1"/>
    <col min="507" max="507" width="12" style="304" customWidth="1"/>
    <col min="508" max="508" width="8" style="304" customWidth="1"/>
    <col min="509" max="509" width="11" style="304" customWidth="1"/>
    <col min="510" max="510" width="10.625" style="304" customWidth="1"/>
    <col min="511" max="511" width="11.25" style="304" customWidth="1"/>
    <col min="512" max="512" width="10.25" style="304" customWidth="1"/>
    <col min="513" max="513" width="10.125" style="304" customWidth="1"/>
    <col min="514" max="514" width="7.5" style="304" customWidth="1"/>
    <col min="515" max="515" width="9.875" style="304" customWidth="1"/>
    <col min="516" max="516" width="5.375" style="304" customWidth="1"/>
    <col min="517" max="517" width="13.75" style="304" customWidth="1"/>
    <col min="518" max="518" width="15.125" style="304" customWidth="1"/>
    <col min="519" max="761" width="8" style="304"/>
    <col min="762" max="762" width="9" style="304" customWidth="1"/>
    <col min="763" max="763" width="12" style="304" customWidth="1"/>
    <col min="764" max="764" width="8" style="304" customWidth="1"/>
    <col min="765" max="765" width="11" style="304" customWidth="1"/>
    <col min="766" max="766" width="10.625" style="304" customWidth="1"/>
    <col min="767" max="767" width="11.25" style="304" customWidth="1"/>
    <col min="768" max="768" width="10.25" style="304" customWidth="1"/>
    <col min="769" max="769" width="10.125" style="304" customWidth="1"/>
    <col min="770" max="770" width="7.5" style="304" customWidth="1"/>
    <col min="771" max="771" width="9.875" style="304" customWidth="1"/>
    <col min="772" max="772" width="5.375" style="304" customWidth="1"/>
    <col min="773" max="773" width="13.75" style="304" customWidth="1"/>
    <col min="774" max="774" width="15.125" style="304" customWidth="1"/>
    <col min="775" max="1017" width="8" style="304"/>
    <col min="1018" max="1018" width="9" style="304" customWidth="1"/>
    <col min="1019" max="1019" width="12" style="304" customWidth="1"/>
    <col min="1020" max="1020" width="8" style="304" customWidth="1"/>
    <col min="1021" max="1021" width="11" style="304" customWidth="1"/>
    <col min="1022" max="1022" width="10.625" style="304" customWidth="1"/>
    <col min="1023" max="1023" width="11.25" style="304" customWidth="1"/>
    <col min="1024" max="1024" width="10.25" style="304" customWidth="1"/>
    <col min="1025" max="1025" width="10.125" style="304" customWidth="1"/>
    <col min="1026" max="1026" width="7.5" style="304" customWidth="1"/>
    <col min="1027" max="1027" width="9.875" style="304" customWidth="1"/>
    <col min="1028" max="1028" width="5.375" style="304" customWidth="1"/>
    <col min="1029" max="1029" width="13.75" style="304" customWidth="1"/>
    <col min="1030" max="1030" width="15.125" style="304" customWidth="1"/>
    <col min="1031" max="1273" width="8" style="304"/>
    <col min="1274" max="1274" width="9" style="304" customWidth="1"/>
    <col min="1275" max="1275" width="12" style="304" customWidth="1"/>
    <col min="1276" max="1276" width="8" style="304" customWidth="1"/>
    <col min="1277" max="1277" width="11" style="304" customWidth="1"/>
    <col min="1278" max="1278" width="10.625" style="304" customWidth="1"/>
    <col min="1279" max="1279" width="11.25" style="304" customWidth="1"/>
    <col min="1280" max="1280" width="10.25" style="304" customWidth="1"/>
    <col min="1281" max="1281" width="10.125" style="304" customWidth="1"/>
    <col min="1282" max="1282" width="7.5" style="304" customWidth="1"/>
    <col min="1283" max="1283" width="9.875" style="304" customWidth="1"/>
    <col min="1284" max="1284" width="5.375" style="304" customWidth="1"/>
    <col min="1285" max="1285" width="13.75" style="304" customWidth="1"/>
    <col min="1286" max="1286" width="15.125" style="304" customWidth="1"/>
    <col min="1287" max="1529" width="8" style="304"/>
    <col min="1530" max="1530" width="9" style="304" customWidth="1"/>
    <col min="1531" max="1531" width="12" style="304" customWidth="1"/>
    <col min="1532" max="1532" width="8" style="304" customWidth="1"/>
    <col min="1533" max="1533" width="11" style="304" customWidth="1"/>
    <col min="1534" max="1534" width="10.625" style="304" customWidth="1"/>
    <col min="1535" max="1535" width="11.25" style="304" customWidth="1"/>
    <col min="1536" max="1536" width="10.25" style="304" customWidth="1"/>
    <col min="1537" max="1537" width="10.125" style="304" customWidth="1"/>
    <col min="1538" max="1538" width="7.5" style="304" customWidth="1"/>
    <col min="1539" max="1539" width="9.875" style="304" customWidth="1"/>
    <col min="1540" max="1540" width="5.375" style="304" customWidth="1"/>
    <col min="1541" max="1541" width="13.75" style="304" customWidth="1"/>
    <col min="1542" max="1542" width="15.125" style="304" customWidth="1"/>
    <col min="1543" max="1785" width="8" style="304"/>
    <col min="1786" max="1786" width="9" style="304" customWidth="1"/>
    <col min="1787" max="1787" width="12" style="304" customWidth="1"/>
    <col min="1788" max="1788" width="8" style="304" customWidth="1"/>
    <col min="1789" max="1789" width="11" style="304" customWidth="1"/>
    <col min="1790" max="1790" width="10.625" style="304" customWidth="1"/>
    <col min="1791" max="1791" width="11.25" style="304" customWidth="1"/>
    <col min="1792" max="1792" width="10.25" style="304" customWidth="1"/>
    <col min="1793" max="1793" width="10.125" style="304" customWidth="1"/>
    <col min="1794" max="1794" width="7.5" style="304" customWidth="1"/>
    <col min="1795" max="1795" width="9.875" style="304" customWidth="1"/>
    <col min="1796" max="1796" width="5.375" style="304" customWidth="1"/>
    <col min="1797" max="1797" width="13.75" style="304" customWidth="1"/>
    <col min="1798" max="1798" width="15.125" style="304" customWidth="1"/>
    <col min="1799" max="2041" width="8" style="304"/>
    <col min="2042" max="2042" width="9" style="304" customWidth="1"/>
    <col min="2043" max="2043" width="12" style="304" customWidth="1"/>
    <col min="2044" max="2044" width="8" style="304" customWidth="1"/>
    <col min="2045" max="2045" width="11" style="304" customWidth="1"/>
    <col min="2046" max="2046" width="10.625" style="304" customWidth="1"/>
    <col min="2047" max="2047" width="11.25" style="304" customWidth="1"/>
    <col min="2048" max="2048" width="10.25" style="304" customWidth="1"/>
    <col min="2049" max="2049" width="10.125" style="304" customWidth="1"/>
    <col min="2050" max="2050" width="7.5" style="304" customWidth="1"/>
    <col min="2051" max="2051" width="9.875" style="304" customWidth="1"/>
    <col min="2052" max="2052" width="5.375" style="304" customWidth="1"/>
    <col min="2053" max="2053" width="13.75" style="304" customWidth="1"/>
    <col min="2054" max="2054" width="15.125" style="304" customWidth="1"/>
    <col min="2055" max="2297" width="8" style="304"/>
    <col min="2298" max="2298" width="9" style="304" customWidth="1"/>
    <col min="2299" max="2299" width="12" style="304" customWidth="1"/>
    <col min="2300" max="2300" width="8" style="304" customWidth="1"/>
    <col min="2301" max="2301" width="11" style="304" customWidth="1"/>
    <col min="2302" max="2302" width="10.625" style="304" customWidth="1"/>
    <col min="2303" max="2303" width="11.25" style="304" customWidth="1"/>
    <col min="2304" max="2304" width="10.25" style="304" customWidth="1"/>
    <col min="2305" max="2305" width="10.125" style="304" customWidth="1"/>
    <col min="2306" max="2306" width="7.5" style="304" customWidth="1"/>
    <col min="2307" max="2307" width="9.875" style="304" customWidth="1"/>
    <col min="2308" max="2308" width="5.375" style="304" customWidth="1"/>
    <col min="2309" max="2309" width="13.75" style="304" customWidth="1"/>
    <col min="2310" max="2310" width="15.125" style="304" customWidth="1"/>
    <col min="2311" max="2553" width="8" style="304"/>
    <col min="2554" max="2554" width="9" style="304" customWidth="1"/>
    <col min="2555" max="2555" width="12" style="304" customWidth="1"/>
    <col min="2556" max="2556" width="8" style="304" customWidth="1"/>
    <col min="2557" max="2557" width="11" style="304" customWidth="1"/>
    <col min="2558" max="2558" width="10.625" style="304" customWidth="1"/>
    <col min="2559" max="2559" width="11.25" style="304" customWidth="1"/>
    <col min="2560" max="2560" width="10.25" style="304" customWidth="1"/>
    <col min="2561" max="2561" width="10.125" style="304" customWidth="1"/>
    <col min="2562" max="2562" width="7.5" style="304" customWidth="1"/>
    <col min="2563" max="2563" width="9.875" style="304" customWidth="1"/>
    <col min="2564" max="2564" width="5.375" style="304" customWidth="1"/>
    <col min="2565" max="2565" width="13.75" style="304" customWidth="1"/>
    <col min="2566" max="2566" width="15.125" style="304" customWidth="1"/>
    <col min="2567" max="2809" width="8" style="304"/>
    <col min="2810" max="2810" width="9" style="304" customWidth="1"/>
    <col min="2811" max="2811" width="12" style="304" customWidth="1"/>
    <col min="2812" max="2812" width="8" style="304" customWidth="1"/>
    <col min="2813" max="2813" width="11" style="304" customWidth="1"/>
    <col min="2814" max="2814" width="10.625" style="304" customWidth="1"/>
    <col min="2815" max="2815" width="11.25" style="304" customWidth="1"/>
    <col min="2816" max="2816" width="10.25" style="304" customWidth="1"/>
    <col min="2817" max="2817" width="10.125" style="304" customWidth="1"/>
    <col min="2818" max="2818" width="7.5" style="304" customWidth="1"/>
    <col min="2819" max="2819" width="9.875" style="304" customWidth="1"/>
    <col min="2820" max="2820" width="5.375" style="304" customWidth="1"/>
    <col min="2821" max="2821" width="13.75" style="304" customWidth="1"/>
    <col min="2822" max="2822" width="15.125" style="304" customWidth="1"/>
    <col min="2823" max="3065" width="8" style="304"/>
    <col min="3066" max="3066" width="9" style="304" customWidth="1"/>
    <col min="3067" max="3067" width="12" style="304" customWidth="1"/>
    <col min="3068" max="3068" width="8" style="304" customWidth="1"/>
    <col min="3069" max="3069" width="11" style="304" customWidth="1"/>
    <col min="3070" max="3070" width="10.625" style="304" customWidth="1"/>
    <col min="3071" max="3071" width="11.25" style="304" customWidth="1"/>
    <col min="3072" max="3072" width="10.25" style="304" customWidth="1"/>
    <col min="3073" max="3073" width="10.125" style="304" customWidth="1"/>
    <col min="3074" max="3074" width="7.5" style="304" customWidth="1"/>
    <col min="3075" max="3075" width="9.875" style="304" customWidth="1"/>
    <col min="3076" max="3076" width="5.375" style="304" customWidth="1"/>
    <col min="3077" max="3077" width="13.75" style="304" customWidth="1"/>
    <col min="3078" max="3078" width="15.125" style="304" customWidth="1"/>
    <col min="3079" max="3321" width="8" style="304"/>
    <col min="3322" max="3322" width="9" style="304" customWidth="1"/>
    <col min="3323" max="3323" width="12" style="304" customWidth="1"/>
    <col min="3324" max="3324" width="8" style="304" customWidth="1"/>
    <col min="3325" max="3325" width="11" style="304" customWidth="1"/>
    <col min="3326" max="3326" width="10.625" style="304" customWidth="1"/>
    <col min="3327" max="3327" width="11.25" style="304" customWidth="1"/>
    <col min="3328" max="3328" width="10.25" style="304" customWidth="1"/>
    <col min="3329" max="3329" width="10.125" style="304" customWidth="1"/>
    <col min="3330" max="3330" width="7.5" style="304" customWidth="1"/>
    <col min="3331" max="3331" width="9.875" style="304" customWidth="1"/>
    <col min="3332" max="3332" width="5.375" style="304" customWidth="1"/>
    <col min="3333" max="3333" width="13.75" style="304" customWidth="1"/>
    <col min="3334" max="3334" width="15.125" style="304" customWidth="1"/>
    <col min="3335" max="3577" width="8" style="304"/>
    <col min="3578" max="3578" width="9" style="304" customWidth="1"/>
    <col min="3579" max="3579" width="12" style="304" customWidth="1"/>
    <col min="3580" max="3580" width="8" style="304" customWidth="1"/>
    <col min="3581" max="3581" width="11" style="304" customWidth="1"/>
    <col min="3582" max="3582" width="10.625" style="304" customWidth="1"/>
    <col min="3583" max="3583" width="11.25" style="304" customWidth="1"/>
    <col min="3584" max="3584" width="10.25" style="304" customWidth="1"/>
    <col min="3585" max="3585" width="10.125" style="304" customWidth="1"/>
    <col min="3586" max="3586" width="7.5" style="304" customWidth="1"/>
    <col min="3587" max="3587" width="9.875" style="304" customWidth="1"/>
    <col min="3588" max="3588" width="5.375" style="304" customWidth="1"/>
    <col min="3589" max="3589" width="13.75" style="304" customWidth="1"/>
    <col min="3590" max="3590" width="15.125" style="304" customWidth="1"/>
    <col min="3591" max="3833" width="8" style="304"/>
    <col min="3834" max="3834" width="9" style="304" customWidth="1"/>
    <col min="3835" max="3835" width="12" style="304" customWidth="1"/>
    <col min="3836" max="3836" width="8" style="304" customWidth="1"/>
    <col min="3837" max="3837" width="11" style="304" customWidth="1"/>
    <col min="3838" max="3838" width="10.625" style="304" customWidth="1"/>
    <col min="3839" max="3839" width="11.25" style="304" customWidth="1"/>
    <col min="3840" max="3840" width="10.25" style="304" customWidth="1"/>
    <col min="3841" max="3841" width="10.125" style="304" customWidth="1"/>
    <col min="3842" max="3842" width="7.5" style="304" customWidth="1"/>
    <col min="3843" max="3843" width="9.875" style="304" customWidth="1"/>
    <col min="3844" max="3844" width="5.375" style="304" customWidth="1"/>
    <col min="3845" max="3845" width="13.75" style="304" customWidth="1"/>
    <col min="3846" max="3846" width="15.125" style="304" customWidth="1"/>
    <col min="3847" max="4089" width="8" style="304"/>
    <col min="4090" max="4090" width="9" style="304" customWidth="1"/>
    <col min="4091" max="4091" width="12" style="304" customWidth="1"/>
    <col min="4092" max="4092" width="8" style="304" customWidth="1"/>
    <col min="4093" max="4093" width="11" style="304" customWidth="1"/>
    <col min="4094" max="4094" width="10.625" style="304" customWidth="1"/>
    <col min="4095" max="4095" width="11.25" style="304" customWidth="1"/>
    <col min="4096" max="4096" width="10.25" style="304" customWidth="1"/>
    <col min="4097" max="4097" width="10.125" style="304" customWidth="1"/>
    <col min="4098" max="4098" width="7.5" style="304" customWidth="1"/>
    <col min="4099" max="4099" width="9.875" style="304" customWidth="1"/>
    <col min="4100" max="4100" width="5.375" style="304" customWidth="1"/>
    <col min="4101" max="4101" width="13.75" style="304" customWidth="1"/>
    <col min="4102" max="4102" width="15.125" style="304" customWidth="1"/>
    <col min="4103" max="4345" width="8" style="304"/>
    <col min="4346" max="4346" width="9" style="304" customWidth="1"/>
    <col min="4347" max="4347" width="12" style="304" customWidth="1"/>
    <col min="4348" max="4348" width="8" style="304" customWidth="1"/>
    <col min="4349" max="4349" width="11" style="304" customWidth="1"/>
    <col min="4350" max="4350" width="10.625" style="304" customWidth="1"/>
    <col min="4351" max="4351" width="11.25" style="304" customWidth="1"/>
    <col min="4352" max="4352" width="10.25" style="304" customWidth="1"/>
    <col min="4353" max="4353" width="10.125" style="304" customWidth="1"/>
    <col min="4354" max="4354" width="7.5" style="304" customWidth="1"/>
    <col min="4355" max="4355" width="9.875" style="304" customWidth="1"/>
    <col min="4356" max="4356" width="5.375" style="304" customWidth="1"/>
    <col min="4357" max="4357" width="13.75" style="304" customWidth="1"/>
    <col min="4358" max="4358" width="15.125" style="304" customWidth="1"/>
    <col min="4359" max="4601" width="8" style="304"/>
    <col min="4602" max="4602" width="9" style="304" customWidth="1"/>
    <col min="4603" max="4603" width="12" style="304" customWidth="1"/>
    <col min="4604" max="4604" width="8" style="304" customWidth="1"/>
    <col min="4605" max="4605" width="11" style="304" customWidth="1"/>
    <col min="4606" max="4606" width="10.625" style="304" customWidth="1"/>
    <col min="4607" max="4607" width="11.25" style="304" customWidth="1"/>
    <col min="4608" max="4608" width="10.25" style="304" customWidth="1"/>
    <col min="4609" max="4609" width="10.125" style="304" customWidth="1"/>
    <col min="4610" max="4610" width="7.5" style="304" customWidth="1"/>
    <col min="4611" max="4611" width="9.875" style="304" customWidth="1"/>
    <col min="4612" max="4612" width="5.375" style="304" customWidth="1"/>
    <col min="4613" max="4613" width="13.75" style="304" customWidth="1"/>
    <col min="4614" max="4614" width="15.125" style="304" customWidth="1"/>
    <col min="4615" max="4857" width="8" style="304"/>
    <col min="4858" max="4858" width="9" style="304" customWidth="1"/>
    <col min="4859" max="4859" width="12" style="304" customWidth="1"/>
    <col min="4860" max="4860" width="8" style="304" customWidth="1"/>
    <col min="4861" max="4861" width="11" style="304" customWidth="1"/>
    <col min="4862" max="4862" width="10.625" style="304" customWidth="1"/>
    <col min="4863" max="4863" width="11.25" style="304" customWidth="1"/>
    <col min="4864" max="4864" width="10.25" style="304" customWidth="1"/>
    <col min="4865" max="4865" width="10.125" style="304" customWidth="1"/>
    <col min="4866" max="4866" width="7.5" style="304" customWidth="1"/>
    <col min="4867" max="4867" width="9.875" style="304" customWidth="1"/>
    <col min="4868" max="4868" width="5.375" style="304" customWidth="1"/>
    <col min="4869" max="4869" width="13.75" style="304" customWidth="1"/>
    <col min="4870" max="4870" width="15.125" style="304" customWidth="1"/>
    <col min="4871" max="5113" width="8" style="304"/>
    <col min="5114" max="5114" width="9" style="304" customWidth="1"/>
    <col min="5115" max="5115" width="12" style="304" customWidth="1"/>
    <col min="5116" max="5116" width="8" style="304" customWidth="1"/>
    <col min="5117" max="5117" width="11" style="304" customWidth="1"/>
    <col min="5118" max="5118" width="10.625" style="304" customWidth="1"/>
    <col min="5119" max="5119" width="11.25" style="304" customWidth="1"/>
    <col min="5120" max="5120" width="10.25" style="304" customWidth="1"/>
    <col min="5121" max="5121" width="10.125" style="304" customWidth="1"/>
    <col min="5122" max="5122" width="7.5" style="304" customWidth="1"/>
    <col min="5123" max="5123" width="9.875" style="304" customWidth="1"/>
    <col min="5124" max="5124" width="5.375" style="304" customWidth="1"/>
    <col min="5125" max="5125" width="13.75" style="304" customWidth="1"/>
    <col min="5126" max="5126" width="15.125" style="304" customWidth="1"/>
    <col min="5127" max="5369" width="8" style="304"/>
    <col min="5370" max="5370" width="9" style="304" customWidth="1"/>
    <col min="5371" max="5371" width="12" style="304" customWidth="1"/>
    <col min="5372" max="5372" width="8" style="304" customWidth="1"/>
    <col min="5373" max="5373" width="11" style="304" customWidth="1"/>
    <col min="5374" max="5374" width="10.625" style="304" customWidth="1"/>
    <col min="5375" max="5375" width="11.25" style="304" customWidth="1"/>
    <col min="5376" max="5376" width="10.25" style="304" customWidth="1"/>
    <col min="5377" max="5377" width="10.125" style="304" customWidth="1"/>
    <col min="5378" max="5378" width="7.5" style="304" customWidth="1"/>
    <col min="5379" max="5379" width="9.875" style="304" customWidth="1"/>
    <col min="5380" max="5380" width="5.375" style="304" customWidth="1"/>
    <col min="5381" max="5381" width="13.75" style="304" customWidth="1"/>
    <col min="5382" max="5382" width="15.125" style="304" customWidth="1"/>
    <col min="5383" max="5625" width="8" style="304"/>
    <col min="5626" max="5626" width="9" style="304" customWidth="1"/>
    <col min="5627" max="5627" width="12" style="304" customWidth="1"/>
    <col min="5628" max="5628" width="8" style="304" customWidth="1"/>
    <col min="5629" max="5629" width="11" style="304" customWidth="1"/>
    <col min="5630" max="5630" width="10.625" style="304" customWidth="1"/>
    <col min="5631" max="5631" width="11.25" style="304" customWidth="1"/>
    <col min="5632" max="5632" width="10.25" style="304" customWidth="1"/>
    <col min="5633" max="5633" width="10.125" style="304" customWidth="1"/>
    <col min="5634" max="5634" width="7.5" style="304" customWidth="1"/>
    <col min="5635" max="5635" width="9.875" style="304" customWidth="1"/>
    <col min="5636" max="5636" width="5.375" style="304" customWidth="1"/>
    <col min="5637" max="5637" width="13.75" style="304" customWidth="1"/>
    <col min="5638" max="5638" width="15.125" style="304" customWidth="1"/>
    <col min="5639" max="5881" width="8" style="304"/>
    <col min="5882" max="5882" width="9" style="304" customWidth="1"/>
    <col min="5883" max="5883" width="12" style="304" customWidth="1"/>
    <col min="5884" max="5884" width="8" style="304" customWidth="1"/>
    <col min="5885" max="5885" width="11" style="304" customWidth="1"/>
    <col min="5886" max="5886" width="10.625" style="304" customWidth="1"/>
    <col min="5887" max="5887" width="11.25" style="304" customWidth="1"/>
    <col min="5888" max="5888" width="10.25" style="304" customWidth="1"/>
    <col min="5889" max="5889" width="10.125" style="304" customWidth="1"/>
    <col min="5890" max="5890" width="7.5" style="304" customWidth="1"/>
    <col min="5891" max="5891" width="9.875" style="304" customWidth="1"/>
    <col min="5892" max="5892" width="5.375" style="304" customWidth="1"/>
    <col min="5893" max="5893" width="13.75" style="304" customWidth="1"/>
    <col min="5894" max="5894" width="15.125" style="304" customWidth="1"/>
    <col min="5895" max="6137" width="8" style="304"/>
    <col min="6138" max="6138" width="9" style="304" customWidth="1"/>
    <col min="6139" max="6139" width="12" style="304" customWidth="1"/>
    <col min="6140" max="6140" width="8" style="304" customWidth="1"/>
    <col min="6141" max="6141" width="11" style="304" customWidth="1"/>
    <col min="6142" max="6142" width="10.625" style="304" customWidth="1"/>
    <col min="6143" max="6143" width="11.25" style="304" customWidth="1"/>
    <col min="6144" max="6144" width="10.25" style="304" customWidth="1"/>
    <col min="6145" max="6145" width="10.125" style="304" customWidth="1"/>
    <col min="6146" max="6146" width="7.5" style="304" customWidth="1"/>
    <col min="6147" max="6147" width="9.875" style="304" customWidth="1"/>
    <col min="6148" max="6148" width="5.375" style="304" customWidth="1"/>
    <col min="6149" max="6149" width="13.75" style="304" customWidth="1"/>
    <col min="6150" max="6150" width="15.125" style="304" customWidth="1"/>
    <col min="6151" max="6393" width="8" style="304"/>
    <col min="6394" max="6394" width="9" style="304" customWidth="1"/>
    <col min="6395" max="6395" width="12" style="304" customWidth="1"/>
    <col min="6396" max="6396" width="8" style="304" customWidth="1"/>
    <col min="6397" max="6397" width="11" style="304" customWidth="1"/>
    <col min="6398" max="6398" width="10.625" style="304" customWidth="1"/>
    <col min="6399" max="6399" width="11.25" style="304" customWidth="1"/>
    <col min="6400" max="6400" width="10.25" style="304" customWidth="1"/>
    <col min="6401" max="6401" width="10.125" style="304" customWidth="1"/>
    <col min="6402" max="6402" width="7.5" style="304" customWidth="1"/>
    <col min="6403" max="6403" width="9.875" style="304" customWidth="1"/>
    <col min="6404" max="6404" width="5.375" style="304" customWidth="1"/>
    <col min="6405" max="6405" width="13.75" style="304" customWidth="1"/>
    <col min="6406" max="6406" width="15.125" style="304" customWidth="1"/>
    <col min="6407" max="6649" width="8" style="304"/>
    <col min="6650" max="6650" width="9" style="304" customWidth="1"/>
    <col min="6651" max="6651" width="12" style="304" customWidth="1"/>
    <col min="6652" max="6652" width="8" style="304" customWidth="1"/>
    <col min="6653" max="6653" width="11" style="304" customWidth="1"/>
    <col min="6654" max="6654" width="10.625" style="304" customWidth="1"/>
    <col min="6655" max="6655" width="11.25" style="304" customWidth="1"/>
    <col min="6656" max="6656" width="10.25" style="304" customWidth="1"/>
    <col min="6657" max="6657" width="10.125" style="304" customWidth="1"/>
    <col min="6658" max="6658" width="7.5" style="304" customWidth="1"/>
    <col min="6659" max="6659" width="9.875" style="304" customWidth="1"/>
    <col min="6660" max="6660" width="5.375" style="304" customWidth="1"/>
    <col min="6661" max="6661" width="13.75" style="304" customWidth="1"/>
    <col min="6662" max="6662" width="15.125" style="304" customWidth="1"/>
    <col min="6663" max="6905" width="8" style="304"/>
    <col min="6906" max="6906" width="9" style="304" customWidth="1"/>
    <col min="6907" max="6907" width="12" style="304" customWidth="1"/>
    <col min="6908" max="6908" width="8" style="304" customWidth="1"/>
    <col min="6909" max="6909" width="11" style="304" customWidth="1"/>
    <col min="6910" max="6910" width="10.625" style="304" customWidth="1"/>
    <col min="6911" max="6911" width="11.25" style="304" customWidth="1"/>
    <col min="6912" max="6912" width="10.25" style="304" customWidth="1"/>
    <col min="6913" max="6913" width="10.125" style="304" customWidth="1"/>
    <col min="6914" max="6914" width="7.5" style="304" customWidth="1"/>
    <col min="6915" max="6915" width="9.875" style="304" customWidth="1"/>
    <col min="6916" max="6916" width="5.375" style="304" customWidth="1"/>
    <col min="6917" max="6917" width="13.75" style="304" customWidth="1"/>
    <col min="6918" max="6918" width="15.125" style="304" customWidth="1"/>
    <col min="6919" max="7161" width="8" style="304"/>
    <col min="7162" max="7162" width="9" style="304" customWidth="1"/>
    <col min="7163" max="7163" width="12" style="304" customWidth="1"/>
    <col min="7164" max="7164" width="8" style="304" customWidth="1"/>
    <col min="7165" max="7165" width="11" style="304" customWidth="1"/>
    <col min="7166" max="7166" width="10.625" style="304" customWidth="1"/>
    <col min="7167" max="7167" width="11.25" style="304" customWidth="1"/>
    <col min="7168" max="7168" width="10.25" style="304" customWidth="1"/>
    <col min="7169" max="7169" width="10.125" style="304" customWidth="1"/>
    <col min="7170" max="7170" width="7.5" style="304" customWidth="1"/>
    <col min="7171" max="7171" width="9.875" style="304" customWidth="1"/>
    <col min="7172" max="7172" width="5.375" style="304" customWidth="1"/>
    <col min="7173" max="7173" width="13.75" style="304" customWidth="1"/>
    <col min="7174" max="7174" width="15.125" style="304" customWidth="1"/>
    <col min="7175" max="7417" width="8" style="304"/>
    <col min="7418" max="7418" width="9" style="304" customWidth="1"/>
    <col min="7419" max="7419" width="12" style="304" customWidth="1"/>
    <col min="7420" max="7420" width="8" style="304" customWidth="1"/>
    <col min="7421" max="7421" width="11" style="304" customWidth="1"/>
    <col min="7422" max="7422" width="10.625" style="304" customWidth="1"/>
    <col min="7423" max="7423" width="11.25" style="304" customWidth="1"/>
    <col min="7424" max="7424" width="10.25" style="304" customWidth="1"/>
    <col min="7425" max="7425" width="10.125" style="304" customWidth="1"/>
    <col min="7426" max="7426" width="7.5" style="304" customWidth="1"/>
    <col min="7427" max="7427" width="9.875" style="304" customWidth="1"/>
    <col min="7428" max="7428" width="5.375" style="304" customWidth="1"/>
    <col min="7429" max="7429" width="13.75" style="304" customWidth="1"/>
    <col min="7430" max="7430" width="15.125" style="304" customWidth="1"/>
    <col min="7431" max="7673" width="8" style="304"/>
    <col min="7674" max="7674" width="9" style="304" customWidth="1"/>
    <col min="7675" max="7675" width="12" style="304" customWidth="1"/>
    <col min="7676" max="7676" width="8" style="304" customWidth="1"/>
    <col min="7677" max="7677" width="11" style="304" customWidth="1"/>
    <col min="7678" max="7678" width="10.625" style="304" customWidth="1"/>
    <col min="7679" max="7679" width="11.25" style="304" customWidth="1"/>
    <col min="7680" max="7680" width="10.25" style="304" customWidth="1"/>
    <col min="7681" max="7681" width="10.125" style="304" customWidth="1"/>
    <col min="7682" max="7682" width="7.5" style="304" customWidth="1"/>
    <col min="7683" max="7683" width="9.875" style="304" customWidth="1"/>
    <col min="7684" max="7684" width="5.375" style="304" customWidth="1"/>
    <col min="7685" max="7685" width="13.75" style="304" customWidth="1"/>
    <col min="7686" max="7686" width="15.125" style="304" customWidth="1"/>
    <col min="7687" max="7929" width="8" style="304"/>
    <col min="7930" max="7930" width="9" style="304" customWidth="1"/>
    <col min="7931" max="7931" width="12" style="304" customWidth="1"/>
    <col min="7932" max="7932" width="8" style="304" customWidth="1"/>
    <col min="7933" max="7933" width="11" style="304" customWidth="1"/>
    <col min="7934" max="7934" width="10.625" style="304" customWidth="1"/>
    <col min="7935" max="7935" width="11.25" style="304" customWidth="1"/>
    <col min="7936" max="7936" width="10.25" style="304" customWidth="1"/>
    <col min="7937" max="7937" width="10.125" style="304" customWidth="1"/>
    <col min="7938" max="7938" width="7.5" style="304" customWidth="1"/>
    <col min="7939" max="7939" width="9.875" style="304" customWidth="1"/>
    <col min="7940" max="7940" width="5.375" style="304" customWidth="1"/>
    <col min="7941" max="7941" width="13.75" style="304" customWidth="1"/>
    <col min="7942" max="7942" width="15.125" style="304" customWidth="1"/>
    <col min="7943" max="8185" width="8" style="304"/>
    <col min="8186" max="8186" width="9" style="304" customWidth="1"/>
    <col min="8187" max="8187" width="12" style="304" customWidth="1"/>
    <col min="8188" max="8188" width="8" style="304" customWidth="1"/>
    <col min="8189" max="8189" width="11" style="304" customWidth="1"/>
    <col min="8190" max="8190" width="10.625" style="304" customWidth="1"/>
    <col min="8191" max="8191" width="11.25" style="304" customWidth="1"/>
    <col min="8192" max="8192" width="10.25" style="304" customWidth="1"/>
    <col min="8193" max="8193" width="10.125" style="304" customWidth="1"/>
    <col min="8194" max="8194" width="7.5" style="304" customWidth="1"/>
    <col min="8195" max="8195" width="9.875" style="304" customWidth="1"/>
    <col min="8196" max="8196" width="5.375" style="304" customWidth="1"/>
    <col min="8197" max="8197" width="13.75" style="304" customWidth="1"/>
    <col min="8198" max="8198" width="15.125" style="304" customWidth="1"/>
    <col min="8199" max="8441" width="8" style="304"/>
    <col min="8442" max="8442" width="9" style="304" customWidth="1"/>
    <col min="8443" max="8443" width="12" style="304" customWidth="1"/>
    <col min="8444" max="8444" width="8" style="304" customWidth="1"/>
    <col min="8445" max="8445" width="11" style="304" customWidth="1"/>
    <col min="8446" max="8446" width="10.625" style="304" customWidth="1"/>
    <col min="8447" max="8447" width="11.25" style="304" customWidth="1"/>
    <col min="8448" max="8448" width="10.25" style="304" customWidth="1"/>
    <col min="8449" max="8449" width="10.125" style="304" customWidth="1"/>
    <col min="8450" max="8450" width="7.5" style="304" customWidth="1"/>
    <col min="8451" max="8451" width="9.875" style="304" customWidth="1"/>
    <col min="8452" max="8452" width="5.375" style="304" customWidth="1"/>
    <col min="8453" max="8453" width="13.75" style="304" customWidth="1"/>
    <col min="8454" max="8454" width="15.125" style="304" customWidth="1"/>
    <col min="8455" max="8697" width="8" style="304"/>
    <col min="8698" max="8698" width="9" style="304" customWidth="1"/>
    <col min="8699" max="8699" width="12" style="304" customWidth="1"/>
    <col min="8700" max="8700" width="8" style="304" customWidth="1"/>
    <col min="8701" max="8701" width="11" style="304" customWidth="1"/>
    <col min="8702" max="8702" width="10.625" style="304" customWidth="1"/>
    <col min="8703" max="8703" width="11.25" style="304" customWidth="1"/>
    <col min="8704" max="8704" width="10.25" style="304" customWidth="1"/>
    <col min="8705" max="8705" width="10.125" style="304" customWidth="1"/>
    <col min="8706" max="8706" width="7.5" style="304" customWidth="1"/>
    <col min="8707" max="8707" width="9.875" style="304" customWidth="1"/>
    <col min="8708" max="8708" width="5.375" style="304" customWidth="1"/>
    <col min="8709" max="8709" width="13.75" style="304" customWidth="1"/>
    <col min="8710" max="8710" width="15.125" style="304" customWidth="1"/>
    <col min="8711" max="8953" width="8" style="304"/>
    <col min="8954" max="8954" width="9" style="304" customWidth="1"/>
    <col min="8955" max="8955" width="12" style="304" customWidth="1"/>
    <col min="8956" max="8956" width="8" style="304" customWidth="1"/>
    <col min="8957" max="8957" width="11" style="304" customWidth="1"/>
    <col min="8958" max="8958" width="10.625" style="304" customWidth="1"/>
    <col min="8959" max="8959" width="11.25" style="304" customWidth="1"/>
    <col min="8960" max="8960" width="10.25" style="304" customWidth="1"/>
    <col min="8961" max="8961" width="10.125" style="304" customWidth="1"/>
    <col min="8962" max="8962" width="7.5" style="304" customWidth="1"/>
    <col min="8963" max="8963" width="9.875" style="304" customWidth="1"/>
    <col min="8964" max="8964" width="5.375" style="304" customWidth="1"/>
    <col min="8965" max="8965" width="13.75" style="304" customWidth="1"/>
    <col min="8966" max="8966" width="15.125" style="304" customWidth="1"/>
    <col min="8967" max="9209" width="8" style="304"/>
    <col min="9210" max="9210" width="9" style="304" customWidth="1"/>
    <col min="9211" max="9211" width="12" style="304" customWidth="1"/>
    <col min="9212" max="9212" width="8" style="304" customWidth="1"/>
    <col min="9213" max="9213" width="11" style="304" customWidth="1"/>
    <col min="9214" max="9214" width="10.625" style="304" customWidth="1"/>
    <col min="9215" max="9215" width="11.25" style="304" customWidth="1"/>
    <col min="9216" max="9216" width="10.25" style="304" customWidth="1"/>
    <col min="9217" max="9217" width="10.125" style="304" customWidth="1"/>
    <col min="9218" max="9218" width="7.5" style="304" customWidth="1"/>
    <col min="9219" max="9219" width="9.875" style="304" customWidth="1"/>
    <col min="9220" max="9220" width="5.375" style="304" customWidth="1"/>
    <col min="9221" max="9221" width="13.75" style="304" customWidth="1"/>
    <col min="9222" max="9222" width="15.125" style="304" customWidth="1"/>
    <col min="9223" max="9465" width="8" style="304"/>
    <col min="9466" max="9466" width="9" style="304" customWidth="1"/>
    <col min="9467" max="9467" width="12" style="304" customWidth="1"/>
    <col min="9468" max="9468" width="8" style="304" customWidth="1"/>
    <col min="9469" max="9469" width="11" style="304" customWidth="1"/>
    <col min="9470" max="9470" width="10.625" style="304" customWidth="1"/>
    <col min="9471" max="9471" width="11.25" style="304" customWidth="1"/>
    <col min="9472" max="9472" width="10.25" style="304" customWidth="1"/>
    <col min="9473" max="9473" width="10.125" style="304" customWidth="1"/>
    <col min="9474" max="9474" width="7.5" style="304" customWidth="1"/>
    <col min="9475" max="9475" width="9.875" style="304" customWidth="1"/>
    <col min="9476" max="9476" width="5.375" style="304" customWidth="1"/>
    <col min="9477" max="9477" width="13.75" style="304" customWidth="1"/>
    <col min="9478" max="9478" width="15.125" style="304" customWidth="1"/>
    <col min="9479" max="9721" width="8" style="304"/>
    <col min="9722" max="9722" width="9" style="304" customWidth="1"/>
    <col min="9723" max="9723" width="12" style="304" customWidth="1"/>
    <col min="9724" max="9724" width="8" style="304" customWidth="1"/>
    <col min="9725" max="9725" width="11" style="304" customWidth="1"/>
    <col min="9726" max="9726" width="10.625" style="304" customWidth="1"/>
    <col min="9727" max="9727" width="11.25" style="304" customWidth="1"/>
    <col min="9728" max="9728" width="10.25" style="304" customWidth="1"/>
    <col min="9729" max="9729" width="10.125" style="304" customWidth="1"/>
    <col min="9730" max="9730" width="7.5" style="304" customWidth="1"/>
    <col min="9731" max="9731" width="9.875" style="304" customWidth="1"/>
    <col min="9732" max="9732" width="5.375" style="304" customWidth="1"/>
    <col min="9733" max="9733" width="13.75" style="304" customWidth="1"/>
    <col min="9734" max="9734" width="15.125" style="304" customWidth="1"/>
    <col min="9735" max="9977" width="8" style="304"/>
    <col min="9978" max="9978" width="9" style="304" customWidth="1"/>
    <col min="9979" max="9979" width="12" style="304" customWidth="1"/>
    <col min="9980" max="9980" width="8" style="304" customWidth="1"/>
    <col min="9981" max="9981" width="11" style="304" customWidth="1"/>
    <col min="9982" max="9982" width="10.625" style="304" customWidth="1"/>
    <col min="9983" max="9983" width="11.25" style="304" customWidth="1"/>
    <col min="9984" max="9984" width="10.25" style="304" customWidth="1"/>
    <col min="9985" max="9985" width="10.125" style="304" customWidth="1"/>
    <col min="9986" max="9986" width="7.5" style="304" customWidth="1"/>
    <col min="9987" max="9987" width="9.875" style="304" customWidth="1"/>
    <col min="9988" max="9988" width="5.375" style="304" customWidth="1"/>
    <col min="9989" max="9989" width="13.75" style="304" customWidth="1"/>
    <col min="9990" max="9990" width="15.125" style="304" customWidth="1"/>
    <col min="9991" max="10233" width="8" style="304"/>
    <col min="10234" max="10234" width="9" style="304" customWidth="1"/>
    <col min="10235" max="10235" width="12" style="304" customWidth="1"/>
    <col min="10236" max="10236" width="8" style="304" customWidth="1"/>
    <col min="10237" max="10237" width="11" style="304" customWidth="1"/>
    <col min="10238" max="10238" width="10.625" style="304" customWidth="1"/>
    <col min="10239" max="10239" width="11.25" style="304" customWidth="1"/>
    <col min="10240" max="10240" width="10.25" style="304" customWidth="1"/>
    <col min="10241" max="10241" width="10.125" style="304" customWidth="1"/>
    <col min="10242" max="10242" width="7.5" style="304" customWidth="1"/>
    <col min="10243" max="10243" width="9.875" style="304" customWidth="1"/>
    <col min="10244" max="10244" width="5.375" style="304" customWidth="1"/>
    <col min="10245" max="10245" width="13.75" style="304" customWidth="1"/>
    <col min="10246" max="10246" width="15.125" style="304" customWidth="1"/>
    <col min="10247" max="10489" width="8" style="304"/>
    <col min="10490" max="10490" width="9" style="304" customWidth="1"/>
    <col min="10491" max="10491" width="12" style="304" customWidth="1"/>
    <col min="10492" max="10492" width="8" style="304" customWidth="1"/>
    <col min="10493" max="10493" width="11" style="304" customWidth="1"/>
    <col min="10494" max="10494" width="10.625" style="304" customWidth="1"/>
    <col min="10495" max="10495" width="11.25" style="304" customWidth="1"/>
    <col min="10496" max="10496" width="10.25" style="304" customWidth="1"/>
    <col min="10497" max="10497" width="10.125" style="304" customWidth="1"/>
    <col min="10498" max="10498" width="7.5" style="304" customWidth="1"/>
    <col min="10499" max="10499" width="9.875" style="304" customWidth="1"/>
    <col min="10500" max="10500" width="5.375" style="304" customWidth="1"/>
    <col min="10501" max="10501" width="13.75" style="304" customWidth="1"/>
    <col min="10502" max="10502" width="15.125" style="304" customWidth="1"/>
    <col min="10503" max="10745" width="8" style="304"/>
    <col min="10746" max="10746" width="9" style="304" customWidth="1"/>
    <col min="10747" max="10747" width="12" style="304" customWidth="1"/>
    <col min="10748" max="10748" width="8" style="304" customWidth="1"/>
    <col min="10749" max="10749" width="11" style="304" customWidth="1"/>
    <col min="10750" max="10750" width="10.625" style="304" customWidth="1"/>
    <col min="10751" max="10751" width="11.25" style="304" customWidth="1"/>
    <col min="10752" max="10752" width="10.25" style="304" customWidth="1"/>
    <col min="10753" max="10753" width="10.125" style="304" customWidth="1"/>
    <col min="10754" max="10754" width="7.5" style="304" customWidth="1"/>
    <col min="10755" max="10755" width="9.875" style="304" customWidth="1"/>
    <col min="10756" max="10756" width="5.375" style="304" customWidth="1"/>
    <col min="10757" max="10757" width="13.75" style="304" customWidth="1"/>
    <col min="10758" max="10758" width="15.125" style="304" customWidth="1"/>
    <col min="10759" max="11001" width="8" style="304"/>
    <col min="11002" max="11002" width="9" style="304" customWidth="1"/>
    <col min="11003" max="11003" width="12" style="304" customWidth="1"/>
    <col min="11004" max="11004" width="8" style="304" customWidth="1"/>
    <col min="11005" max="11005" width="11" style="304" customWidth="1"/>
    <col min="11006" max="11006" width="10.625" style="304" customWidth="1"/>
    <col min="11007" max="11007" width="11.25" style="304" customWidth="1"/>
    <col min="11008" max="11008" width="10.25" style="304" customWidth="1"/>
    <col min="11009" max="11009" width="10.125" style="304" customWidth="1"/>
    <col min="11010" max="11010" width="7.5" style="304" customWidth="1"/>
    <col min="11011" max="11011" width="9.875" style="304" customWidth="1"/>
    <col min="11012" max="11012" width="5.375" style="304" customWidth="1"/>
    <col min="11013" max="11013" width="13.75" style="304" customWidth="1"/>
    <col min="11014" max="11014" width="15.125" style="304" customWidth="1"/>
    <col min="11015" max="11257" width="8" style="304"/>
    <col min="11258" max="11258" width="9" style="304" customWidth="1"/>
    <col min="11259" max="11259" width="12" style="304" customWidth="1"/>
    <col min="11260" max="11260" width="8" style="304" customWidth="1"/>
    <col min="11261" max="11261" width="11" style="304" customWidth="1"/>
    <col min="11262" max="11262" width="10.625" style="304" customWidth="1"/>
    <col min="11263" max="11263" width="11.25" style="304" customWidth="1"/>
    <col min="11264" max="11264" width="10.25" style="304" customWidth="1"/>
    <col min="11265" max="11265" width="10.125" style="304" customWidth="1"/>
    <col min="11266" max="11266" width="7.5" style="304" customWidth="1"/>
    <col min="11267" max="11267" width="9.875" style="304" customWidth="1"/>
    <col min="11268" max="11268" width="5.375" style="304" customWidth="1"/>
    <col min="11269" max="11269" width="13.75" style="304" customWidth="1"/>
    <col min="11270" max="11270" width="15.125" style="304" customWidth="1"/>
    <col min="11271" max="11513" width="8" style="304"/>
    <col min="11514" max="11514" width="9" style="304" customWidth="1"/>
    <col min="11515" max="11515" width="12" style="304" customWidth="1"/>
    <col min="11516" max="11516" width="8" style="304" customWidth="1"/>
    <col min="11517" max="11517" width="11" style="304" customWidth="1"/>
    <col min="11518" max="11518" width="10.625" style="304" customWidth="1"/>
    <col min="11519" max="11519" width="11.25" style="304" customWidth="1"/>
    <col min="11520" max="11520" width="10.25" style="304" customWidth="1"/>
    <col min="11521" max="11521" width="10.125" style="304" customWidth="1"/>
    <col min="11522" max="11522" width="7.5" style="304" customWidth="1"/>
    <col min="11523" max="11523" width="9.875" style="304" customWidth="1"/>
    <col min="11524" max="11524" width="5.375" style="304" customWidth="1"/>
    <col min="11525" max="11525" width="13.75" style="304" customWidth="1"/>
    <col min="11526" max="11526" width="15.125" style="304" customWidth="1"/>
    <col min="11527" max="11769" width="8" style="304"/>
    <col min="11770" max="11770" width="9" style="304" customWidth="1"/>
    <col min="11771" max="11771" width="12" style="304" customWidth="1"/>
    <col min="11772" max="11772" width="8" style="304" customWidth="1"/>
    <col min="11773" max="11773" width="11" style="304" customWidth="1"/>
    <col min="11774" max="11774" width="10.625" style="304" customWidth="1"/>
    <col min="11775" max="11775" width="11.25" style="304" customWidth="1"/>
    <col min="11776" max="11776" width="10.25" style="304" customWidth="1"/>
    <col min="11777" max="11777" width="10.125" style="304" customWidth="1"/>
    <col min="11778" max="11778" width="7.5" style="304" customWidth="1"/>
    <col min="11779" max="11779" width="9.875" style="304" customWidth="1"/>
    <col min="11780" max="11780" width="5.375" style="304" customWidth="1"/>
    <col min="11781" max="11781" width="13.75" style="304" customWidth="1"/>
    <col min="11782" max="11782" width="15.125" style="304" customWidth="1"/>
    <col min="11783" max="12025" width="8" style="304"/>
    <col min="12026" max="12026" width="9" style="304" customWidth="1"/>
    <col min="12027" max="12027" width="12" style="304" customWidth="1"/>
    <col min="12028" max="12028" width="8" style="304" customWidth="1"/>
    <col min="12029" max="12029" width="11" style="304" customWidth="1"/>
    <col min="12030" max="12030" width="10.625" style="304" customWidth="1"/>
    <col min="12031" max="12031" width="11.25" style="304" customWidth="1"/>
    <col min="12032" max="12032" width="10.25" style="304" customWidth="1"/>
    <col min="12033" max="12033" width="10.125" style="304" customWidth="1"/>
    <col min="12034" max="12034" width="7.5" style="304" customWidth="1"/>
    <col min="12035" max="12035" width="9.875" style="304" customWidth="1"/>
    <col min="12036" max="12036" width="5.375" style="304" customWidth="1"/>
    <col min="12037" max="12037" width="13.75" style="304" customWidth="1"/>
    <col min="12038" max="12038" width="15.125" style="304" customWidth="1"/>
    <col min="12039" max="12281" width="8" style="304"/>
    <col min="12282" max="12282" width="9" style="304" customWidth="1"/>
    <col min="12283" max="12283" width="12" style="304" customWidth="1"/>
    <col min="12284" max="12284" width="8" style="304" customWidth="1"/>
    <col min="12285" max="12285" width="11" style="304" customWidth="1"/>
    <col min="12286" max="12286" width="10.625" style="304" customWidth="1"/>
    <col min="12287" max="12287" width="11.25" style="304" customWidth="1"/>
    <col min="12288" max="12288" width="10.25" style="304" customWidth="1"/>
    <col min="12289" max="12289" width="10.125" style="304" customWidth="1"/>
    <col min="12290" max="12290" width="7.5" style="304" customWidth="1"/>
    <col min="12291" max="12291" width="9.875" style="304" customWidth="1"/>
    <col min="12292" max="12292" width="5.375" style="304" customWidth="1"/>
    <col min="12293" max="12293" width="13.75" style="304" customWidth="1"/>
    <col min="12294" max="12294" width="15.125" style="304" customWidth="1"/>
    <col min="12295" max="12537" width="8" style="304"/>
    <col min="12538" max="12538" width="9" style="304" customWidth="1"/>
    <col min="12539" max="12539" width="12" style="304" customWidth="1"/>
    <col min="12540" max="12540" width="8" style="304" customWidth="1"/>
    <col min="12541" max="12541" width="11" style="304" customWidth="1"/>
    <col min="12542" max="12542" width="10.625" style="304" customWidth="1"/>
    <col min="12543" max="12543" width="11.25" style="304" customWidth="1"/>
    <col min="12544" max="12544" width="10.25" style="304" customWidth="1"/>
    <col min="12545" max="12545" width="10.125" style="304" customWidth="1"/>
    <col min="12546" max="12546" width="7.5" style="304" customWidth="1"/>
    <col min="12547" max="12547" width="9.875" style="304" customWidth="1"/>
    <col min="12548" max="12548" width="5.375" style="304" customWidth="1"/>
    <col min="12549" max="12549" width="13.75" style="304" customWidth="1"/>
    <col min="12550" max="12550" width="15.125" style="304" customWidth="1"/>
    <col min="12551" max="12793" width="8" style="304"/>
    <col min="12794" max="12794" width="9" style="304" customWidth="1"/>
    <col min="12795" max="12795" width="12" style="304" customWidth="1"/>
    <col min="12796" max="12796" width="8" style="304" customWidth="1"/>
    <col min="12797" max="12797" width="11" style="304" customWidth="1"/>
    <col min="12798" max="12798" width="10.625" style="304" customWidth="1"/>
    <col min="12799" max="12799" width="11.25" style="304" customWidth="1"/>
    <col min="12800" max="12800" width="10.25" style="304" customWidth="1"/>
    <col min="12801" max="12801" width="10.125" style="304" customWidth="1"/>
    <col min="12802" max="12802" width="7.5" style="304" customWidth="1"/>
    <col min="12803" max="12803" width="9.875" style="304" customWidth="1"/>
    <col min="12804" max="12804" width="5.375" style="304" customWidth="1"/>
    <col min="12805" max="12805" width="13.75" style="304" customWidth="1"/>
    <col min="12806" max="12806" width="15.125" style="304" customWidth="1"/>
    <col min="12807" max="13049" width="8" style="304"/>
    <col min="13050" max="13050" width="9" style="304" customWidth="1"/>
    <col min="13051" max="13051" width="12" style="304" customWidth="1"/>
    <col min="13052" max="13052" width="8" style="304" customWidth="1"/>
    <col min="13053" max="13053" width="11" style="304" customWidth="1"/>
    <col min="13054" max="13054" width="10.625" style="304" customWidth="1"/>
    <col min="13055" max="13055" width="11.25" style="304" customWidth="1"/>
    <col min="13056" max="13056" width="10.25" style="304" customWidth="1"/>
    <col min="13057" max="13057" width="10.125" style="304" customWidth="1"/>
    <col min="13058" max="13058" width="7.5" style="304" customWidth="1"/>
    <col min="13059" max="13059" width="9.875" style="304" customWidth="1"/>
    <col min="13060" max="13060" width="5.375" style="304" customWidth="1"/>
    <col min="13061" max="13061" width="13.75" style="304" customWidth="1"/>
    <col min="13062" max="13062" width="15.125" style="304" customWidth="1"/>
    <col min="13063" max="13305" width="8" style="304"/>
    <col min="13306" max="13306" width="9" style="304" customWidth="1"/>
    <col min="13307" max="13307" width="12" style="304" customWidth="1"/>
    <col min="13308" max="13308" width="8" style="304" customWidth="1"/>
    <col min="13309" max="13309" width="11" style="304" customWidth="1"/>
    <col min="13310" max="13310" width="10.625" style="304" customWidth="1"/>
    <col min="13311" max="13311" width="11.25" style="304" customWidth="1"/>
    <col min="13312" max="13312" width="10.25" style="304" customWidth="1"/>
    <col min="13313" max="13313" width="10.125" style="304" customWidth="1"/>
    <col min="13314" max="13314" width="7.5" style="304" customWidth="1"/>
    <col min="13315" max="13315" width="9.875" style="304" customWidth="1"/>
    <col min="13316" max="13316" width="5.375" style="304" customWidth="1"/>
    <col min="13317" max="13317" width="13.75" style="304" customWidth="1"/>
    <col min="13318" max="13318" width="15.125" style="304" customWidth="1"/>
    <col min="13319" max="13561" width="8" style="304"/>
    <col min="13562" max="13562" width="9" style="304" customWidth="1"/>
    <col min="13563" max="13563" width="12" style="304" customWidth="1"/>
    <col min="13564" max="13564" width="8" style="304" customWidth="1"/>
    <col min="13565" max="13565" width="11" style="304" customWidth="1"/>
    <col min="13566" max="13566" width="10.625" style="304" customWidth="1"/>
    <col min="13567" max="13567" width="11.25" style="304" customWidth="1"/>
    <col min="13568" max="13568" width="10.25" style="304" customWidth="1"/>
    <col min="13569" max="13569" width="10.125" style="304" customWidth="1"/>
    <col min="13570" max="13570" width="7.5" style="304" customWidth="1"/>
    <col min="13571" max="13571" width="9.875" style="304" customWidth="1"/>
    <col min="13572" max="13572" width="5.375" style="304" customWidth="1"/>
    <col min="13573" max="13573" width="13.75" style="304" customWidth="1"/>
    <col min="13574" max="13574" width="15.125" style="304" customWidth="1"/>
    <col min="13575" max="13817" width="8" style="304"/>
    <col min="13818" max="13818" width="9" style="304" customWidth="1"/>
    <col min="13819" max="13819" width="12" style="304" customWidth="1"/>
    <col min="13820" max="13820" width="8" style="304" customWidth="1"/>
    <col min="13821" max="13821" width="11" style="304" customWidth="1"/>
    <col min="13822" max="13822" width="10.625" style="304" customWidth="1"/>
    <col min="13823" max="13823" width="11.25" style="304" customWidth="1"/>
    <col min="13824" max="13824" width="10.25" style="304" customWidth="1"/>
    <col min="13825" max="13825" width="10.125" style="304" customWidth="1"/>
    <col min="13826" max="13826" width="7.5" style="304" customWidth="1"/>
    <col min="13827" max="13827" width="9.875" style="304" customWidth="1"/>
    <col min="13828" max="13828" width="5.375" style="304" customWidth="1"/>
    <col min="13829" max="13829" width="13.75" style="304" customWidth="1"/>
    <col min="13830" max="13830" width="15.125" style="304" customWidth="1"/>
    <col min="13831" max="14073" width="8" style="304"/>
    <col min="14074" max="14074" width="9" style="304" customWidth="1"/>
    <col min="14075" max="14075" width="12" style="304" customWidth="1"/>
    <col min="14076" max="14076" width="8" style="304" customWidth="1"/>
    <col min="14077" max="14077" width="11" style="304" customWidth="1"/>
    <col min="14078" max="14078" width="10.625" style="304" customWidth="1"/>
    <col min="14079" max="14079" width="11.25" style="304" customWidth="1"/>
    <col min="14080" max="14080" width="10.25" style="304" customWidth="1"/>
    <col min="14081" max="14081" width="10.125" style="304" customWidth="1"/>
    <col min="14082" max="14082" width="7.5" style="304" customWidth="1"/>
    <col min="14083" max="14083" width="9.875" style="304" customWidth="1"/>
    <col min="14084" max="14084" width="5.375" style="304" customWidth="1"/>
    <col min="14085" max="14085" width="13.75" style="304" customWidth="1"/>
    <col min="14086" max="14086" width="15.125" style="304" customWidth="1"/>
    <col min="14087" max="14329" width="8" style="304"/>
    <col min="14330" max="14330" width="9" style="304" customWidth="1"/>
    <col min="14331" max="14331" width="12" style="304" customWidth="1"/>
    <col min="14332" max="14332" width="8" style="304" customWidth="1"/>
    <col min="14333" max="14333" width="11" style="304" customWidth="1"/>
    <col min="14334" max="14334" width="10.625" style="304" customWidth="1"/>
    <col min="14335" max="14335" width="11.25" style="304" customWidth="1"/>
    <col min="14336" max="14336" width="10.25" style="304" customWidth="1"/>
    <col min="14337" max="14337" width="10.125" style="304" customWidth="1"/>
    <col min="14338" max="14338" width="7.5" style="304" customWidth="1"/>
    <col min="14339" max="14339" width="9.875" style="304" customWidth="1"/>
    <col min="14340" max="14340" width="5.375" style="304" customWidth="1"/>
    <col min="14341" max="14341" width="13.75" style="304" customWidth="1"/>
    <col min="14342" max="14342" width="15.125" style="304" customWidth="1"/>
    <col min="14343" max="14585" width="8" style="304"/>
    <col min="14586" max="14586" width="9" style="304" customWidth="1"/>
    <col min="14587" max="14587" width="12" style="304" customWidth="1"/>
    <col min="14588" max="14588" width="8" style="304" customWidth="1"/>
    <col min="14589" max="14589" width="11" style="304" customWidth="1"/>
    <col min="14590" max="14590" width="10.625" style="304" customWidth="1"/>
    <col min="14591" max="14591" width="11.25" style="304" customWidth="1"/>
    <col min="14592" max="14592" width="10.25" style="304" customWidth="1"/>
    <col min="14593" max="14593" width="10.125" style="304" customWidth="1"/>
    <col min="14594" max="14594" width="7.5" style="304" customWidth="1"/>
    <col min="14595" max="14595" width="9.875" style="304" customWidth="1"/>
    <col min="14596" max="14596" width="5.375" style="304" customWidth="1"/>
    <col min="14597" max="14597" width="13.75" style="304" customWidth="1"/>
    <col min="14598" max="14598" width="15.125" style="304" customWidth="1"/>
    <col min="14599" max="14841" width="8" style="304"/>
    <col min="14842" max="14842" width="9" style="304" customWidth="1"/>
    <col min="14843" max="14843" width="12" style="304" customWidth="1"/>
    <col min="14844" max="14844" width="8" style="304" customWidth="1"/>
    <col min="14845" max="14845" width="11" style="304" customWidth="1"/>
    <col min="14846" max="14846" width="10.625" style="304" customWidth="1"/>
    <col min="14847" max="14847" width="11.25" style="304" customWidth="1"/>
    <col min="14848" max="14848" width="10.25" style="304" customWidth="1"/>
    <col min="14849" max="14849" width="10.125" style="304" customWidth="1"/>
    <col min="14850" max="14850" width="7.5" style="304" customWidth="1"/>
    <col min="14851" max="14851" width="9.875" style="304" customWidth="1"/>
    <col min="14852" max="14852" width="5.375" style="304" customWidth="1"/>
    <col min="14853" max="14853" width="13.75" style="304" customWidth="1"/>
    <col min="14854" max="14854" width="15.125" style="304" customWidth="1"/>
    <col min="14855" max="15097" width="8" style="304"/>
    <col min="15098" max="15098" width="9" style="304" customWidth="1"/>
    <col min="15099" max="15099" width="12" style="304" customWidth="1"/>
    <col min="15100" max="15100" width="8" style="304" customWidth="1"/>
    <col min="15101" max="15101" width="11" style="304" customWidth="1"/>
    <col min="15102" max="15102" width="10.625" style="304" customWidth="1"/>
    <col min="15103" max="15103" width="11.25" style="304" customWidth="1"/>
    <col min="15104" max="15104" width="10.25" style="304" customWidth="1"/>
    <col min="15105" max="15105" width="10.125" style="304" customWidth="1"/>
    <col min="15106" max="15106" width="7.5" style="304" customWidth="1"/>
    <col min="15107" max="15107" width="9.875" style="304" customWidth="1"/>
    <col min="15108" max="15108" width="5.375" style="304" customWidth="1"/>
    <col min="15109" max="15109" width="13.75" style="304" customWidth="1"/>
    <col min="15110" max="15110" width="15.125" style="304" customWidth="1"/>
    <col min="15111" max="15353" width="8" style="304"/>
    <col min="15354" max="15354" width="9" style="304" customWidth="1"/>
    <col min="15355" max="15355" width="12" style="304" customWidth="1"/>
    <col min="15356" max="15356" width="8" style="304" customWidth="1"/>
    <col min="15357" max="15357" width="11" style="304" customWidth="1"/>
    <col min="15358" max="15358" width="10.625" style="304" customWidth="1"/>
    <col min="15359" max="15359" width="11.25" style="304" customWidth="1"/>
    <col min="15360" max="15360" width="10.25" style="304" customWidth="1"/>
    <col min="15361" max="15361" width="10.125" style="304" customWidth="1"/>
    <col min="15362" max="15362" width="7.5" style="304" customWidth="1"/>
    <col min="15363" max="15363" width="9.875" style="304" customWidth="1"/>
    <col min="15364" max="15364" width="5.375" style="304" customWidth="1"/>
    <col min="15365" max="15365" width="13.75" style="304" customWidth="1"/>
    <col min="15366" max="15366" width="15.125" style="304" customWidth="1"/>
    <col min="15367" max="15609" width="8" style="304"/>
    <col min="15610" max="15610" width="9" style="304" customWidth="1"/>
    <col min="15611" max="15611" width="12" style="304" customWidth="1"/>
    <col min="15612" max="15612" width="8" style="304" customWidth="1"/>
    <col min="15613" max="15613" width="11" style="304" customWidth="1"/>
    <col min="15614" max="15614" width="10.625" style="304" customWidth="1"/>
    <col min="15615" max="15615" width="11.25" style="304" customWidth="1"/>
    <col min="15616" max="15616" width="10.25" style="304" customWidth="1"/>
    <col min="15617" max="15617" width="10.125" style="304" customWidth="1"/>
    <col min="15618" max="15618" width="7.5" style="304" customWidth="1"/>
    <col min="15619" max="15619" width="9.875" style="304" customWidth="1"/>
    <col min="15620" max="15620" width="5.375" style="304" customWidth="1"/>
    <col min="15621" max="15621" width="13.75" style="304" customWidth="1"/>
    <col min="15622" max="15622" width="15.125" style="304" customWidth="1"/>
    <col min="15623" max="15865" width="8" style="304"/>
    <col min="15866" max="15866" width="9" style="304" customWidth="1"/>
    <col min="15867" max="15867" width="12" style="304" customWidth="1"/>
    <col min="15868" max="15868" width="8" style="304" customWidth="1"/>
    <col min="15869" max="15869" width="11" style="304" customWidth="1"/>
    <col min="15870" max="15870" width="10.625" style="304" customWidth="1"/>
    <col min="15871" max="15871" width="11.25" style="304" customWidth="1"/>
    <col min="15872" max="15872" width="10.25" style="304" customWidth="1"/>
    <col min="15873" max="15873" width="10.125" style="304" customWidth="1"/>
    <col min="15874" max="15874" width="7.5" style="304" customWidth="1"/>
    <col min="15875" max="15875" width="9.875" style="304" customWidth="1"/>
    <col min="15876" max="15876" width="5.375" style="304" customWidth="1"/>
    <col min="15877" max="15877" width="13.75" style="304" customWidth="1"/>
    <col min="15878" max="15878" width="15.125" style="304" customWidth="1"/>
    <col min="15879" max="16121" width="8" style="304"/>
    <col min="16122" max="16122" width="9" style="304" customWidth="1"/>
    <col min="16123" max="16123" width="12" style="304" customWidth="1"/>
    <col min="16124" max="16124" width="8" style="304" customWidth="1"/>
    <col min="16125" max="16125" width="11" style="304" customWidth="1"/>
    <col min="16126" max="16126" width="10.625" style="304" customWidth="1"/>
    <col min="16127" max="16127" width="11.25" style="304" customWidth="1"/>
    <col min="16128" max="16128" width="10.25" style="304" customWidth="1"/>
    <col min="16129" max="16129" width="10.125" style="304" customWidth="1"/>
    <col min="16130" max="16130" width="7.5" style="304" customWidth="1"/>
    <col min="16131" max="16131" width="9.875" style="304" customWidth="1"/>
    <col min="16132" max="16132" width="5.375" style="304" customWidth="1"/>
    <col min="16133" max="16133" width="13.75" style="304" customWidth="1"/>
    <col min="16134" max="16134" width="15.125" style="304" customWidth="1"/>
    <col min="16135" max="16384" width="8" style="304"/>
  </cols>
  <sheetData>
    <row r="1" spans="1:14" ht="18" x14ac:dyDescent="0.25">
      <c r="A1" s="300" t="s">
        <v>360</v>
      </c>
      <c r="B1" s="300"/>
      <c r="C1" s="300"/>
      <c r="D1" s="300"/>
      <c r="E1" s="300"/>
      <c r="F1" s="300"/>
      <c r="G1" s="300"/>
      <c r="H1" s="301" t="s">
        <v>915</v>
      </c>
      <c r="I1" s="302"/>
      <c r="J1" s="303"/>
      <c r="K1" s="303"/>
      <c r="L1" s="303"/>
      <c r="M1" s="303"/>
      <c r="N1" s="303"/>
    </row>
    <row r="2" spans="1:14" ht="18" x14ac:dyDescent="0.25">
      <c r="A2" s="300" t="s">
        <v>361</v>
      </c>
      <c r="B2" s="300"/>
      <c r="C2" s="300"/>
      <c r="D2" s="300"/>
      <c r="E2" s="305"/>
      <c r="F2" s="305"/>
      <c r="G2" s="305"/>
      <c r="H2" s="305"/>
      <c r="I2" s="302"/>
      <c r="J2" s="303"/>
      <c r="K2" s="303"/>
      <c r="L2" s="303"/>
      <c r="M2" s="303"/>
      <c r="N2" s="303"/>
    </row>
    <row r="3" spans="1:14" ht="18" x14ac:dyDescent="0.25">
      <c r="A3" s="300" t="s">
        <v>190</v>
      </c>
      <c r="B3" s="305"/>
      <c r="C3" s="305"/>
      <c r="D3" s="305"/>
      <c r="E3" s="305"/>
      <c r="F3" s="305"/>
      <c r="G3" s="305"/>
      <c r="H3" s="305"/>
      <c r="I3" s="302"/>
      <c r="J3" s="303"/>
      <c r="K3" s="303"/>
      <c r="L3" s="303"/>
      <c r="M3" s="303"/>
      <c r="N3" s="303"/>
    </row>
    <row r="4" spans="1:14" ht="18" x14ac:dyDescent="0.25">
      <c r="A4" s="300"/>
      <c r="B4" s="305"/>
      <c r="C4" s="305"/>
      <c r="D4" s="305"/>
      <c r="E4" s="305"/>
      <c r="F4" s="305"/>
      <c r="G4" s="305"/>
      <c r="H4" s="305"/>
      <c r="I4" s="302"/>
      <c r="J4" s="303"/>
      <c r="K4" s="303"/>
      <c r="L4" s="303"/>
      <c r="M4" s="303"/>
      <c r="N4" s="303"/>
    </row>
    <row r="5" spans="1:14" ht="20.100000000000001" customHeight="1" x14ac:dyDescent="0.25">
      <c r="A5" s="1564" t="s">
        <v>62</v>
      </c>
      <c r="B5" s="1564" t="s">
        <v>362</v>
      </c>
      <c r="C5" s="306"/>
      <c r="D5" s="1566" t="s">
        <v>363</v>
      </c>
      <c r="E5" s="1566"/>
      <c r="F5" s="1566"/>
      <c r="G5" s="1566"/>
      <c r="H5" s="307"/>
      <c r="I5" s="302"/>
      <c r="J5" s="303"/>
      <c r="K5" s="303"/>
      <c r="L5" s="303"/>
      <c r="M5" s="303"/>
      <c r="N5" s="303"/>
    </row>
    <row r="6" spans="1:14" ht="20.100000000000001" customHeight="1" x14ac:dyDescent="0.25">
      <c r="A6" s="1565"/>
      <c r="B6" s="1565"/>
      <c r="C6" s="306"/>
      <c r="D6" s="308" t="s">
        <v>364</v>
      </c>
      <c r="E6" s="307"/>
      <c r="F6" s="308" t="s">
        <v>365</v>
      </c>
      <c r="G6" s="306"/>
      <c r="H6" s="306"/>
      <c r="I6" s="302"/>
      <c r="J6" s="303"/>
      <c r="K6" s="303"/>
      <c r="L6" s="303"/>
      <c r="M6" s="309"/>
      <c r="N6" s="303"/>
    </row>
    <row r="7" spans="1:14" ht="18" x14ac:dyDescent="0.25">
      <c r="A7" s="953" t="s">
        <v>5</v>
      </c>
      <c r="B7" s="311"/>
      <c r="C7" s="312"/>
      <c r="D7" s="313">
        <f>SUM(D8:D11)</f>
        <v>309</v>
      </c>
      <c r="E7" s="314"/>
      <c r="F7" s="315">
        <f>SUM(F8:F11)</f>
        <v>268</v>
      </c>
      <c r="G7" s="312"/>
      <c r="H7" s="316"/>
      <c r="I7" s="302"/>
      <c r="J7" s="303"/>
      <c r="K7" s="303"/>
      <c r="L7" s="303"/>
      <c r="M7" s="317"/>
      <c r="N7" s="303"/>
    </row>
    <row r="8" spans="1:14" ht="15" customHeight="1" x14ac:dyDescent="0.25">
      <c r="A8" s="1567" t="s">
        <v>366</v>
      </c>
      <c r="B8" s="318" t="s">
        <v>367</v>
      </c>
      <c r="C8" s="319"/>
      <c r="D8" s="320">
        <v>116</v>
      </c>
      <c r="E8" s="321"/>
      <c r="F8" s="320">
        <v>43</v>
      </c>
      <c r="G8" s="319"/>
      <c r="H8" s="305"/>
      <c r="I8" s="302"/>
      <c r="J8" s="303"/>
      <c r="K8" s="303"/>
      <c r="L8" s="303"/>
      <c r="M8" s="317"/>
      <c r="N8" s="303"/>
    </row>
    <row r="9" spans="1:14" ht="15" customHeight="1" x14ac:dyDescent="0.25">
      <c r="A9" s="1567"/>
      <c r="B9" s="322" t="s">
        <v>368</v>
      </c>
      <c r="C9" s="305"/>
      <c r="D9" s="323">
        <v>105</v>
      </c>
      <c r="E9" s="317"/>
      <c r="F9" s="323">
        <v>111</v>
      </c>
      <c r="G9" s="305"/>
      <c r="H9" s="305"/>
      <c r="I9" s="302"/>
      <c r="J9" s="303"/>
      <c r="K9" s="303"/>
      <c r="L9" s="303"/>
      <c r="M9" s="317"/>
      <c r="N9" s="303"/>
    </row>
    <row r="10" spans="1:14" ht="15" customHeight="1" x14ac:dyDescent="0.25">
      <c r="A10" s="1567"/>
      <c r="B10" s="322" t="s">
        <v>369</v>
      </c>
      <c r="C10" s="305"/>
      <c r="D10" s="323">
        <v>50</v>
      </c>
      <c r="E10" s="317"/>
      <c r="F10" s="323">
        <v>75</v>
      </c>
      <c r="G10" s="305"/>
      <c r="H10" s="305"/>
      <c r="I10" s="302"/>
      <c r="J10" s="303"/>
      <c r="K10" s="303"/>
      <c r="L10" s="303"/>
      <c r="M10" s="317"/>
      <c r="N10" s="303"/>
    </row>
    <row r="11" spans="1:14" ht="15" customHeight="1" x14ac:dyDescent="0.25">
      <c r="A11" s="1567"/>
      <c r="B11" s="322" t="s">
        <v>370</v>
      </c>
      <c r="C11" s="305"/>
      <c r="D11" s="323">
        <v>38</v>
      </c>
      <c r="E11" s="317"/>
      <c r="F11" s="323">
        <v>39</v>
      </c>
      <c r="G11" s="305"/>
      <c r="H11" s="305"/>
      <c r="I11" s="302"/>
      <c r="J11" s="303"/>
      <c r="K11" s="303"/>
      <c r="L11" s="303"/>
      <c r="M11" s="303"/>
      <c r="N11" s="303"/>
    </row>
    <row r="12" spans="1:14" ht="15" customHeight="1" x14ac:dyDescent="0.25">
      <c r="A12" s="953" t="s">
        <v>5</v>
      </c>
      <c r="B12" s="310"/>
      <c r="C12" s="316"/>
      <c r="D12" s="324">
        <f>SUM(D13:D19)</f>
        <v>240</v>
      </c>
      <c r="E12" s="325"/>
      <c r="F12" s="324">
        <f>SUM(F13:F19)</f>
        <v>269</v>
      </c>
      <c r="G12" s="316"/>
      <c r="H12" s="316"/>
      <c r="I12" s="302"/>
      <c r="J12" s="303"/>
      <c r="K12" s="303"/>
      <c r="L12" s="303"/>
      <c r="M12" s="303"/>
      <c r="N12" s="303"/>
    </row>
    <row r="13" spans="1:14" ht="15" customHeight="1" x14ac:dyDescent="0.25">
      <c r="A13" s="1567" t="s">
        <v>371</v>
      </c>
      <c r="B13" s="322" t="s">
        <v>367</v>
      </c>
      <c r="C13" s="305"/>
      <c r="D13" s="320">
        <v>19</v>
      </c>
      <c r="E13" s="317"/>
      <c r="F13" s="323">
        <v>6</v>
      </c>
      <c r="G13" s="305"/>
      <c r="H13" s="305"/>
      <c r="I13" s="302"/>
      <c r="J13" s="303"/>
      <c r="K13" s="303"/>
      <c r="L13" s="303"/>
      <c r="M13" s="303"/>
      <c r="N13" s="303"/>
    </row>
    <row r="14" spans="1:14" ht="15" customHeight="1" x14ac:dyDescent="0.25">
      <c r="A14" s="1567"/>
      <c r="B14" s="322" t="s">
        <v>372</v>
      </c>
      <c r="C14" s="305"/>
      <c r="D14" s="323">
        <v>65</v>
      </c>
      <c r="E14" s="317"/>
      <c r="F14" s="323">
        <v>73</v>
      </c>
      <c r="G14" s="305"/>
      <c r="H14" s="305"/>
      <c r="I14" s="302"/>
      <c r="J14" s="303"/>
      <c r="K14" s="303"/>
      <c r="L14" s="303"/>
      <c r="M14" s="303"/>
      <c r="N14" s="303"/>
    </row>
    <row r="15" spans="1:14" ht="15" customHeight="1" x14ac:dyDescent="0.25">
      <c r="A15" s="1567"/>
      <c r="B15" s="322" t="s">
        <v>373</v>
      </c>
      <c r="C15" s="305"/>
      <c r="D15" s="323">
        <v>35</v>
      </c>
      <c r="E15" s="317"/>
      <c r="F15" s="323">
        <v>70</v>
      </c>
      <c r="G15" s="305"/>
      <c r="H15" s="305"/>
      <c r="I15" s="302"/>
      <c r="J15" s="303"/>
      <c r="K15" s="303"/>
      <c r="L15" s="303"/>
      <c r="M15" s="303"/>
      <c r="N15" s="303"/>
    </row>
    <row r="16" spans="1:14" ht="15" customHeight="1" x14ac:dyDescent="0.25">
      <c r="A16" s="1567"/>
      <c r="B16" s="322" t="s">
        <v>374</v>
      </c>
      <c r="C16" s="305"/>
      <c r="D16" s="323">
        <v>18</v>
      </c>
      <c r="E16" s="317"/>
      <c r="F16" s="323">
        <v>26</v>
      </c>
      <c r="G16" s="305"/>
      <c r="H16" s="305"/>
      <c r="I16" s="302"/>
      <c r="J16" s="303"/>
      <c r="K16" s="303"/>
      <c r="L16" s="303"/>
      <c r="M16" s="303"/>
      <c r="N16" s="303"/>
    </row>
    <row r="17" spans="1:14" ht="15" customHeight="1" x14ac:dyDescent="0.25">
      <c r="A17" s="1567"/>
      <c r="B17" s="322" t="s">
        <v>375</v>
      </c>
      <c r="C17" s="305"/>
      <c r="D17" s="323">
        <v>11</v>
      </c>
      <c r="E17" s="317"/>
      <c r="F17" s="323">
        <v>24</v>
      </c>
      <c r="G17" s="305"/>
      <c r="H17" s="305"/>
      <c r="I17" s="302"/>
      <c r="J17" s="303"/>
      <c r="K17" s="303"/>
      <c r="L17" s="303"/>
      <c r="M17" s="303"/>
      <c r="N17" s="303"/>
    </row>
    <row r="18" spans="1:14" ht="15" customHeight="1" x14ac:dyDescent="0.25">
      <c r="A18" s="1567"/>
      <c r="B18" s="322" t="s">
        <v>376</v>
      </c>
      <c r="C18" s="305"/>
      <c r="D18" s="323">
        <v>38</v>
      </c>
      <c r="E18" s="317"/>
      <c r="F18" s="323">
        <v>44</v>
      </c>
      <c r="G18" s="305"/>
      <c r="H18" s="305"/>
      <c r="I18" s="302"/>
      <c r="J18" s="303"/>
      <c r="K18" s="303"/>
      <c r="L18" s="303"/>
      <c r="M18" s="303"/>
      <c r="N18" s="303"/>
    </row>
    <row r="19" spans="1:14" ht="15" customHeight="1" x14ac:dyDescent="0.25">
      <c r="A19" s="1568"/>
      <c r="B19" s="326" t="s">
        <v>377</v>
      </c>
      <c r="C19" s="327"/>
      <c r="D19" s="328">
        <v>54</v>
      </c>
      <c r="E19" s="327"/>
      <c r="F19" s="328">
        <v>26</v>
      </c>
      <c r="G19" s="327"/>
      <c r="H19" s="305"/>
      <c r="I19" s="302"/>
      <c r="J19" s="303"/>
      <c r="K19" s="303"/>
      <c r="L19" s="303"/>
      <c r="M19" s="303"/>
      <c r="N19" s="303"/>
    </row>
    <row r="20" spans="1:14" ht="15" customHeight="1" x14ac:dyDescent="0.25">
      <c r="A20" s="953" t="s">
        <v>5</v>
      </c>
      <c r="B20" s="310"/>
      <c r="C20" s="316"/>
      <c r="D20" s="324">
        <f>SUM(D21:D27)</f>
        <v>305</v>
      </c>
      <c r="E20" s="325"/>
      <c r="F20" s="324">
        <f>SUM(F21:F27)</f>
        <v>312</v>
      </c>
      <c r="G20" s="316"/>
      <c r="H20" s="316"/>
      <c r="I20" s="302"/>
      <c r="J20" s="303"/>
      <c r="K20" s="303"/>
      <c r="L20" s="303"/>
      <c r="M20" s="303"/>
      <c r="N20" s="303"/>
    </row>
    <row r="21" spans="1:14" ht="15" customHeight="1" x14ac:dyDescent="0.25">
      <c r="A21" s="1567" t="s">
        <v>378</v>
      </c>
      <c r="B21" s="322" t="s">
        <v>367</v>
      </c>
      <c r="C21" s="305"/>
      <c r="D21" s="323">
        <v>24</v>
      </c>
      <c r="E21" s="317"/>
      <c r="F21" s="323">
        <v>7</v>
      </c>
      <c r="G21" s="305"/>
      <c r="H21" s="305"/>
      <c r="I21" s="302"/>
      <c r="J21" s="303"/>
      <c r="K21" s="303"/>
      <c r="L21" s="303"/>
      <c r="M21" s="303"/>
      <c r="N21" s="303"/>
    </row>
    <row r="22" spans="1:14" ht="15" customHeight="1" x14ac:dyDescent="0.25">
      <c r="A22" s="1567"/>
      <c r="B22" s="322" t="s">
        <v>372</v>
      </c>
      <c r="C22" s="305"/>
      <c r="D22" s="323">
        <v>83</v>
      </c>
      <c r="E22" s="317"/>
      <c r="F22" s="323">
        <v>86</v>
      </c>
      <c r="G22" s="305"/>
      <c r="H22" s="305"/>
      <c r="I22" s="302"/>
      <c r="J22" s="303"/>
      <c r="K22" s="303"/>
      <c r="L22" s="303"/>
      <c r="M22" s="303"/>
      <c r="N22" s="303"/>
    </row>
    <row r="23" spans="1:14" ht="15" customHeight="1" x14ac:dyDescent="0.25">
      <c r="A23" s="1567"/>
      <c r="B23" s="322" t="s">
        <v>373</v>
      </c>
      <c r="C23" s="305"/>
      <c r="D23" s="323">
        <v>38</v>
      </c>
      <c r="E23" s="317"/>
      <c r="F23" s="323">
        <v>76</v>
      </c>
      <c r="G23" s="305"/>
      <c r="H23" s="305"/>
      <c r="I23" s="302"/>
      <c r="J23" s="303"/>
      <c r="K23" s="303"/>
      <c r="L23" s="303"/>
      <c r="M23" s="303"/>
      <c r="N23" s="303"/>
    </row>
    <row r="24" spans="1:14" ht="15" customHeight="1" x14ac:dyDescent="0.25">
      <c r="A24" s="1567"/>
      <c r="B24" s="322" t="s">
        <v>374</v>
      </c>
      <c r="C24" s="305"/>
      <c r="D24" s="323">
        <v>21</v>
      </c>
      <c r="E24" s="317"/>
      <c r="F24" s="323">
        <v>27</v>
      </c>
      <c r="G24" s="305"/>
      <c r="H24" s="305"/>
      <c r="I24" s="302"/>
      <c r="J24" s="303"/>
      <c r="K24" s="303"/>
      <c r="L24" s="303"/>
      <c r="M24" s="303"/>
      <c r="N24" s="303"/>
    </row>
    <row r="25" spans="1:14" ht="15" customHeight="1" x14ac:dyDescent="0.25">
      <c r="A25" s="1567"/>
      <c r="B25" s="322" t="s">
        <v>375</v>
      </c>
      <c r="C25" s="305"/>
      <c r="D25" s="323">
        <v>16</v>
      </c>
      <c r="E25" s="317"/>
      <c r="F25" s="323">
        <v>28</v>
      </c>
      <c r="G25" s="305"/>
      <c r="H25" s="305"/>
      <c r="I25" s="302"/>
      <c r="J25" s="303"/>
      <c r="K25" s="303"/>
      <c r="L25" s="303"/>
      <c r="M25" s="303"/>
      <c r="N25" s="303"/>
    </row>
    <row r="26" spans="1:14" ht="15" customHeight="1" x14ac:dyDescent="0.25">
      <c r="A26" s="1567"/>
      <c r="B26" s="322" t="s">
        <v>376</v>
      </c>
      <c r="C26" s="305"/>
      <c r="D26" s="323">
        <v>43</v>
      </c>
      <c r="E26" s="317"/>
      <c r="F26" s="323">
        <v>47</v>
      </c>
      <c r="G26" s="305"/>
      <c r="H26" s="305"/>
      <c r="I26" s="302"/>
      <c r="J26" s="303"/>
      <c r="K26" s="303"/>
      <c r="L26" s="303"/>
      <c r="M26" s="303"/>
      <c r="N26" s="303"/>
    </row>
    <row r="27" spans="1:14" ht="15" customHeight="1" x14ac:dyDescent="0.25">
      <c r="A27" s="1568"/>
      <c r="B27" s="326" t="s">
        <v>377</v>
      </c>
      <c r="C27" s="327"/>
      <c r="D27" s="328">
        <v>80</v>
      </c>
      <c r="E27" s="327"/>
      <c r="F27" s="328">
        <v>41</v>
      </c>
      <c r="G27" s="327"/>
      <c r="H27" s="327"/>
      <c r="I27" s="302"/>
      <c r="J27" s="303"/>
      <c r="K27" s="303"/>
      <c r="L27" s="303"/>
      <c r="M27" s="303"/>
      <c r="N27" s="303"/>
    </row>
    <row r="28" spans="1:14" ht="18" x14ac:dyDescent="0.25">
      <c r="A28" s="300"/>
      <c r="B28" s="305"/>
      <c r="C28" s="305"/>
      <c r="D28" s="305"/>
      <c r="E28" s="305"/>
      <c r="F28" s="305"/>
      <c r="G28" s="305"/>
      <c r="H28" s="305"/>
      <c r="I28" s="302"/>
      <c r="J28" s="303"/>
      <c r="K28" s="303"/>
      <c r="L28" s="303"/>
      <c r="M28" s="303"/>
      <c r="N28" s="303"/>
    </row>
    <row r="29" spans="1:14" ht="48" customHeight="1" x14ac:dyDescent="0.25">
      <c r="A29" s="1562" t="s">
        <v>379</v>
      </c>
      <c r="B29" s="1562"/>
      <c r="C29" s="1562"/>
      <c r="D29" s="1562"/>
      <c r="E29" s="1562"/>
      <c r="F29" s="1562"/>
      <c r="G29" s="1562"/>
      <c r="H29" s="1562"/>
      <c r="I29" s="329"/>
      <c r="J29" s="303"/>
      <c r="K29" s="303"/>
      <c r="L29" s="303"/>
      <c r="M29" s="303"/>
      <c r="N29" s="303"/>
    </row>
    <row r="30" spans="1:14" ht="35.25" customHeight="1" x14ac:dyDescent="0.25">
      <c r="A30" s="1563" t="s">
        <v>380</v>
      </c>
      <c r="B30" s="1563"/>
      <c r="C30" s="1563"/>
      <c r="D30" s="1563"/>
      <c r="E30" s="1563"/>
      <c r="F30" s="1563"/>
      <c r="G30" s="1563"/>
      <c r="H30" s="1563"/>
      <c r="I30" s="329"/>
      <c r="J30" s="303"/>
      <c r="K30" s="303"/>
      <c r="L30" s="303"/>
      <c r="M30" s="303"/>
      <c r="N30" s="303"/>
    </row>
    <row r="31" spans="1:14" ht="21" customHeight="1" x14ac:dyDescent="0.25">
      <c r="A31" s="1563" t="s">
        <v>916</v>
      </c>
      <c r="B31" s="1563"/>
      <c r="C31" s="1563"/>
      <c r="D31" s="1563"/>
      <c r="E31" s="1563"/>
      <c r="F31" s="1563"/>
      <c r="G31" s="1563"/>
      <c r="H31" s="1563"/>
      <c r="I31" s="329"/>
      <c r="J31" s="303"/>
      <c r="K31" s="303"/>
      <c r="L31" s="303"/>
      <c r="M31" s="303"/>
      <c r="N31" s="303"/>
    </row>
    <row r="32" spans="1:14" ht="17.25" customHeight="1" x14ac:dyDescent="0.25">
      <c r="A32" s="1563" t="s">
        <v>345</v>
      </c>
      <c r="B32" s="1563"/>
      <c r="C32" s="1563"/>
      <c r="D32" s="1563"/>
      <c r="E32" s="1563"/>
      <c r="F32" s="1563"/>
      <c r="G32" s="329"/>
      <c r="H32" s="329"/>
      <c r="I32" s="329"/>
      <c r="J32" s="303"/>
      <c r="K32" s="303"/>
      <c r="L32" s="303"/>
      <c r="M32" s="303"/>
      <c r="N32" s="303"/>
    </row>
    <row r="33" spans="1:15" ht="15.75" x14ac:dyDescent="0.25">
      <c r="A33" s="303"/>
      <c r="B33" s="303"/>
      <c r="C33" s="303"/>
      <c r="D33" s="303"/>
      <c r="E33" s="303"/>
      <c r="F33" s="303"/>
      <c r="G33" s="303"/>
      <c r="H33" s="303"/>
      <c r="I33" s="303"/>
      <c r="J33" s="303"/>
      <c r="K33" s="303"/>
      <c r="L33" s="303"/>
      <c r="M33" s="303"/>
      <c r="N33" s="303"/>
    </row>
    <row r="34" spans="1:15" x14ac:dyDescent="0.25">
      <c r="A34" s="246"/>
      <c r="B34" s="330"/>
      <c r="C34" s="330"/>
      <c r="F34" s="331"/>
      <c r="G34" s="331"/>
      <c r="H34" s="332"/>
      <c r="I34" s="332"/>
    </row>
    <row r="35" spans="1:15" x14ac:dyDescent="0.25">
      <c r="A35" s="333"/>
      <c r="B35" s="333"/>
      <c r="C35" s="333"/>
      <c r="D35" s="333"/>
      <c r="E35" s="333"/>
      <c r="F35" s="333"/>
      <c r="G35" s="333"/>
      <c r="H35" s="333"/>
      <c r="I35" s="333"/>
      <c r="J35" s="333"/>
      <c r="K35" s="333"/>
      <c r="L35" s="333"/>
      <c r="M35" s="333"/>
      <c r="N35" s="334"/>
      <c r="O35" s="334"/>
    </row>
    <row r="36" spans="1:15" x14ac:dyDescent="0.25">
      <c r="A36" s="333"/>
      <c r="B36" s="333"/>
      <c r="C36" s="333"/>
      <c r="D36" s="333"/>
      <c r="E36" s="333"/>
      <c r="F36" s="333"/>
      <c r="G36" s="333"/>
      <c r="H36" s="333"/>
      <c r="I36" s="333"/>
      <c r="J36" s="333"/>
      <c r="K36" s="333"/>
      <c r="L36" s="333"/>
      <c r="M36" s="333"/>
      <c r="N36" s="334"/>
      <c r="O36" s="334"/>
    </row>
    <row r="37" spans="1:15" x14ac:dyDescent="0.25">
      <c r="A37" s="246"/>
      <c r="B37" s="335"/>
      <c r="C37" s="335"/>
      <c r="D37" s="334"/>
      <c r="E37" s="334"/>
      <c r="F37" s="336"/>
      <c r="G37" s="336"/>
      <c r="H37" s="337"/>
      <c r="I37" s="337"/>
      <c r="J37" s="334"/>
      <c r="K37" s="334"/>
      <c r="L37" s="334"/>
      <c r="M37" s="334"/>
      <c r="N37" s="334"/>
      <c r="O37" s="334"/>
    </row>
    <row r="38" spans="1:15" x14ac:dyDescent="0.25">
      <c r="A38" s="338"/>
      <c r="B38" s="338"/>
      <c r="C38" s="338"/>
      <c r="D38" s="338"/>
      <c r="E38" s="338"/>
      <c r="F38" s="338"/>
      <c r="G38" s="338"/>
      <c r="H38" s="338"/>
      <c r="I38" s="338"/>
    </row>
  </sheetData>
  <mergeCells count="10">
    <mergeCell ref="A29:H29"/>
    <mergeCell ref="A30:H30"/>
    <mergeCell ref="A31:H31"/>
    <mergeCell ref="A32:F32"/>
    <mergeCell ref="A5:A6"/>
    <mergeCell ref="B5:B6"/>
    <mergeCell ref="D5:G5"/>
    <mergeCell ref="A8:A11"/>
    <mergeCell ref="A13:A19"/>
    <mergeCell ref="A21:A27"/>
  </mergeCells>
  <printOptions horizontalCentered="1" verticalCentered="1"/>
  <pageMargins left="0.98425196850393704" right="0.39370078740157483" top="0.39370078740157483" bottom="0.39370078740157483" header="0" footer="0.19685039370078741"/>
  <pageSetup paperSize="5" scale="80" orientation="landscape" r:id="rId1"/>
  <headerFooter>
    <oddFooter>&amp;L287</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N31"/>
  <sheetViews>
    <sheetView showGridLines="0" view="pageBreakPreview" topLeftCell="A10" zoomScaleNormal="100" zoomScaleSheetLayoutView="100" workbookViewId="0">
      <selection activeCell="I8" sqref="I8"/>
    </sheetView>
  </sheetViews>
  <sheetFormatPr baseColWidth="10" defaultColWidth="8" defaultRowHeight="15" x14ac:dyDescent="0.25"/>
  <cols>
    <col min="1" max="1" width="18.125" style="304" customWidth="1"/>
    <col min="2" max="2" width="9.375" style="304" customWidth="1"/>
    <col min="3" max="3" width="3.25" style="304" customWidth="1"/>
    <col min="4" max="4" width="9.375" style="304" customWidth="1"/>
    <col min="5" max="5" width="3.25" style="304" customWidth="1"/>
    <col min="6" max="6" width="9.375" style="304" customWidth="1"/>
    <col min="7" max="8" width="3.25" style="304" customWidth="1"/>
    <col min="9" max="9" width="9.375" style="304" customWidth="1"/>
    <col min="10" max="10" width="3.25" style="304" customWidth="1"/>
    <col min="11" max="11" width="9.375" style="304" customWidth="1"/>
    <col min="12" max="12" width="3.25" style="304" customWidth="1"/>
    <col min="13" max="13" width="9.375" style="304" customWidth="1"/>
    <col min="14" max="14" width="3.25" style="304" customWidth="1"/>
    <col min="15" max="248" width="8" style="304"/>
    <col min="249" max="249" width="9" style="304" customWidth="1"/>
    <col min="250" max="250" width="12" style="304" customWidth="1"/>
    <col min="251" max="251" width="8" style="304" customWidth="1"/>
    <col min="252" max="252" width="11" style="304" customWidth="1"/>
    <col min="253" max="253" width="10.625" style="304" customWidth="1"/>
    <col min="254" max="254" width="11.25" style="304" customWidth="1"/>
    <col min="255" max="255" width="10.25" style="304" customWidth="1"/>
    <col min="256" max="256" width="10.125" style="304" customWidth="1"/>
    <col min="257" max="257" width="7.5" style="304" customWidth="1"/>
    <col min="258" max="258" width="9.875" style="304" customWidth="1"/>
    <col min="259" max="259" width="5.375" style="304" customWidth="1"/>
    <col min="260" max="260" width="13.75" style="304" customWidth="1"/>
    <col min="261" max="261" width="15.125" style="304" customWidth="1"/>
    <col min="262" max="504" width="8" style="304"/>
    <col min="505" max="505" width="9" style="304" customWidth="1"/>
    <col min="506" max="506" width="12" style="304" customWidth="1"/>
    <col min="507" max="507" width="8" style="304" customWidth="1"/>
    <col min="508" max="508" width="11" style="304" customWidth="1"/>
    <col min="509" max="509" width="10.625" style="304" customWidth="1"/>
    <col min="510" max="510" width="11.25" style="304" customWidth="1"/>
    <col min="511" max="511" width="10.25" style="304" customWidth="1"/>
    <col min="512" max="512" width="10.125" style="304" customWidth="1"/>
    <col min="513" max="513" width="7.5" style="304" customWidth="1"/>
    <col min="514" max="514" width="9.875" style="304" customWidth="1"/>
    <col min="515" max="515" width="5.375" style="304" customWidth="1"/>
    <col min="516" max="516" width="13.75" style="304" customWidth="1"/>
    <col min="517" max="517" width="15.125" style="304" customWidth="1"/>
    <col min="518" max="760" width="8" style="304"/>
    <col min="761" max="761" width="9" style="304" customWidth="1"/>
    <col min="762" max="762" width="12" style="304" customWidth="1"/>
    <col min="763" max="763" width="8" style="304" customWidth="1"/>
    <col min="764" max="764" width="11" style="304" customWidth="1"/>
    <col min="765" max="765" width="10.625" style="304" customWidth="1"/>
    <col min="766" max="766" width="11.25" style="304" customWidth="1"/>
    <col min="767" max="767" width="10.25" style="304" customWidth="1"/>
    <col min="768" max="768" width="10.125" style="304" customWidth="1"/>
    <col min="769" max="769" width="7.5" style="304" customWidth="1"/>
    <col min="770" max="770" width="9.875" style="304" customWidth="1"/>
    <col min="771" max="771" width="5.375" style="304" customWidth="1"/>
    <col min="772" max="772" width="13.75" style="304" customWidth="1"/>
    <col min="773" max="773" width="15.125" style="304" customWidth="1"/>
    <col min="774" max="1016" width="8" style="304"/>
    <col min="1017" max="1017" width="9" style="304" customWidth="1"/>
    <col min="1018" max="1018" width="12" style="304" customWidth="1"/>
    <col min="1019" max="1019" width="8" style="304" customWidth="1"/>
    <col min="1020" max="1020" width="11" style="304" customWidth="1"/>
    <col min="1021" max="1021" width="10.625" style="304" customWidth="1"/>
    <col min="1022" max="1022" width="11.25" style="304" customWidth="1"/>
    <col min="1023" max="1023" width="10.25" style="304" customWidth="1"/>
    <col min="1024" max="1024" width="10.125" style="304" customWidth="1"/>
    <col min="1025" max="1025" width="7.5" style="304" customWidth="1"/>
    <col min="1026" max="1026" width="9.875" style="304" customWidth="1"/>
    <col min="1027" max="1027" width="5.375" style="304" customWidth="1"/>
    <col min="1028" max="1028" width="13.75" style="304" customWidth="1"/>
    <col min="1029" max="1029" width="15.125" style="304" customWidth="1"/>
    <col min="1030" max="1272" width="8" style="304"/>
    <col min="1273" max="1273" width="9" style="304" customWidth="1"/>
    <col min="1274" max="1274" width="12" style="304" customWidth="1"/>
    <col min="1275" max="1275" width="8" style="304" customWidth="1"/>
    <col min="1276" max="1276" width="11" style="304" customWidth="1"/>
    <col min="1277" max="1277" width="10.625" style="304" customWidth="1"/>
    <col min="1278" max="1278" width="11.25" style="304" customWidth="1"/>
    <col min="1279" max="1279" width="10.25" style="304" customWidth="1"/>
    <col min="1280" max="1280" width="10.125" style="304" customWidth="1"/>
    <col min="1281" max="1281" width="7.5" style="304" customWidth="1"/>
    <col min="1282" max="1282" width="9.875" style="304" customWidth="1"/>
    <col min="1283" max="1283" width="5.375" style="304" customWidth="1"/>
    <col min="1284" max="1284" width="13.75" style="304" customWidth="1"/>
    <col min="1285" max="1285" width="15.125" style="304" customWidth="1"/>
    <col min="1286" max="1528" width="8" style="304"/>
    <col min="1529" max="1529" width="9" style="304" customWidth="1"/>
    <col min="1530" max="1530" width="12" style="304" customWidth="1"/>
    <col min="1531" max="1531" width="8" style="304" customWidth="1"/>
    <col min="1532" max="1532" width="11" style="304" customWidth="1"/>
    <col min="1533" max="1533" width="10.625" style="304" customWidth="1"/>
    <col min="1534" max="1534" width="11.25" style="304" customWidth="1"/>
    <col min="1535" max="1535" width="10.25" style="304" customWidth="1"/>
    <col min="1536" max="1536" width="10.125" style="304" customWidth="1"/>
    <col min="1537" max="1537" width="7.5" style="304" customWidth="1"/>
    <col min="1538" max="1538" width="9.875" style="304" customWidth="1"/>
    <col min="1539" max="1539" width="5.375" style="304" customWidth="1"/>
    <col min="1540" max="1540" width="13.75" style="304" customWidth="1"/>
    <col min="1541" max="1541" width="15.125" style="304" customWidth="1"/>
    <col min="1542" max="1784" width="8" style="304"/>
    <col min="1785" max="1785" width="9" style="304" customWidth="1"/>
    <col min="1786" max="1786" width="12" style="304" customWidth="1"/>
    <col min="1787" max="1787" width="8" style="304" customWidth="1"/>
    <col min="1788" max="1788" width="11" style="304" customWidth="1"/>
    <col min="1789" max="1789" width="10.625" style="304" customWidth="1"/>
    <col min="1790" max="1790" width="11.25" style="304" customWidth="1"/>
    <col min="1791" max="1791" width="10.25" style="304" customWidth="1"/>
    <col min="1792" max="1792" width="10.125" style="304" customWidth="1"/>
    <col min="1793" max="1793" width="7.5" style="304" customWidth="1"/>
    <col min="1794" max="1794" width="9.875" style="304" customWidth="1"/>
    <col min="1795" max="1795" width="5.375" style="304" customWidth="1"/>
    <col min="1796" max="1796" width="13.75" style="304" customWidth="1"/>
    <col min="1797" max="1797" width="15.125" style="304" customWidth="1"/>
    <col min="1798" max="2040" width="8" style="304"/>
    <col min="2041" max="2041" width="9" style="304" customWidth="1"/>
    <col min="2042" max="2042" width="12" style="304" customWidth="1"/>
    <col min="2043" max="2043" width="8" style="304" customWidth="1"/>
    <col min="2044" max="2044" width="11" style="304" customWidth="1"/>
    <col min="2045" max="2045" width="10.625" style="304" customWidth="1"/>
    <col min="2046" max="2046" width="11.25" style="304" customWidth="1"/>
    <col min="2047" max="2047" width="10.25" style="304" customWidth="1"/>
    <col min="2048" max="2048" width="10.125" style="304" customWidth="1"/>
    <col min="2049" max="2049" width="7.5" style="304" customWidth="1"/>
    <col min="2050" max="2050" width="9.875" style="304" customWidth="1"/>
    <col min="2051" max="2051" width="5.375" style="304" customWidth="1"/>
    <col min="2052" max="2052" width="13.75" style="304" customWidth="1"/>
    <col min="2053" max="2053" width="15.125" style="304" customWidth="1"/>
    <col min="2054" max="2296" width="8" style="304"/>
    <col min="2297" max="2297" width="9" style="304" customWidth="1"/>
    <col min="2298" max="2298" width="12" style="304" customWidth="1"/>
    <col min="2299" max="2299" width="8" style="304" customWidth="1"/>
    <col min="2300" max="2300" width="11" style="304" customWidth="1"/>
    <col min="2301" max="2301" width="10.625" style="304" customWidth="1"/>
    <col min="2302" max="2302" width="11.25" style="304" customWidth="1"/>
    <col min="2303" max="2303" width="10.25" style="304" customWidth="1"/>
    <col min="2304" max="2304" width="10.125" style="304" customWidth="1"/>
    <col min="2305" max="2305" width="7.5" style="304" customWidth="1"/>
    <col min="2306" max="2306" width="9.875" style="304" customWidth="1"/>
    <col min="2307" max="2307" width="5.375" style="304" customWidth="1"/>
    <col min="2308" max="2308" width="13.75" style="304" customWidth="1"/>
    <col min="2309" max="2309" width="15.125" style="304" customWidth="1"/>
    <col min="2310" max="2552" width="8" style="304"/>
    <col min="2553" max="2553" width="9" style="304" customWidth="1"/>
    <col min="2554" max="2554" width="12" style="304" customWidth="1"/>
    <col min="2555" max="2555" width="8" style="304" customWidth="1"/>
    <col min="2556" max="2556" width="11" style="304" customWidth="1"/>
    <col min="2557" max="2557" width="10.625" style="304" customWidth="1"/>
    <col min="2558" max="2558" width="11.25" style="304" customWidth="1"/>
    <col min="2559" max="2559" width="10.25" style="304" customWidth="1"/>
    <col min="2560" max="2560" width="10.125" style="304" customWidth="1"/>
    <col min="2561" max="2561" width="7.5" style="304" customWidth="1"/>
    <col min="2562" max="2562" width="9.875" style="304" customWidth="1"/>
    <col min="2563" max="2563" width="5.375" style="304" customWidth="1"/>
    <col min="2564" max="2564" width="13.75" style="304" customWidth="1"/>
    <col min="2565" max="2565" width="15.125" style="304" customWidth="1"/>
    <col min="2566" max="2808" width="8" style="304"/>
    <col min="2809" max="2809" width="9" style="304" customWidth="1"/>
    <col min="2810" max="2810" width="12" style="304" customWidth="1"/>
    <col min="2811" max="2811" width="8" style="304" customWidth="1"/>
    <col min="2812" max="2812" width="11" style="304" customWidth="1"/>
    <col min="2813" max="2813" width="10.625" style="304" customWidth="1"/>
    <col min="2814" max="2814" width="11.25" style="304" customWidth="1"/>
    <col min="2815" max="2815" width="10.25" style="304" customWidth="1"/>
    <col min="2816" max="2816" width="10.125" style="304" customWidth="1"/>
    <col min="2817" max="2817" width="7.5" style="304" customWidth="1"/>
    <col min="2818" max="2818" width="9.875" style="304" customWidth="1"/>
    <col min="2819" max="2819" width="5.375" style="304" customWidth="1"/>
    <col min="2820" max="2820" width="13.75" style="304" customWidth="1"/>
    <col min="2821" max="2821" width="15.125" style="304" customWidth="1"/>
    <col min="2822" max="3064" width="8" style="304"/>
    <col min="3065" max="3065" width="9" style="304" customWidth="1"/>
    <col min="3066" max="3066" width="12" style="304" customWidth="1"/>
    <col min="3067" max="3067" width="8" style="304" customWidth="1"/>
    <col min="3068" max="3068" width="11" style="304" customWidth="1"/>
    <col min="3069" max="3069" width="10.625" style="304" customWidth="1"/>
    <col min="3070" max="3070" width="11.25" style="304" customWidth="1"/>
    <col min="3071" max="3071" width="10.25" style="304" customWidth="1"/>
    <col min="3072" max="3072" width="10.125" style="304" customWidth="1"/>
    <col min="3073" max="3073" width="7.5" style="304" customWidth="1"/>
    <col min="3074" max="3074" width="9.875" style="304" customWidth="1"/>
    <col min="3075" max="3075" width="5.375" style="304" customWidth="1"/>
    <col min="3076" max="3076" width="13.75" style="304" customWidth="1"/>
    <col min="3077" max="3077" width="15.125" style="304" customWidth="1"/>
    <col min="3078" max="3320" width="8" style="304"/>
    <col min="3321" max="3321" width="9" style="304" customWidth="1"/>
    <col min="3322" max="3322" width="12" style="304" customWidth="1"/>
    <col min="3323" max="3323" width="8" style="304" customWidth="1"/>
    <col min="3324" max="3324" width="11" style="304" customWidth="1"/>
    <col min="3325" max="3325" width="10.625" style="304" customWidth="1"/>
    <col min="3326" max="3326" width="11.25" style="304" customWidth="1"/>
    <col min="3327" max="3327" width="10.25" style="304" customWidth="1"/>
    <col min="3328" max="3328" width="10.125" style="304" customWidth="1"/>
    <col min="3329" max="3329" width="7.5" style="304" customWidth="1"/>
    <col min="3330" max="3330" width="9.875" style="304" customWidth="1"/>
    <col min="3331" max="3331" width="5.375" style="304" customWidth="1"/>
    <col min="3332" max="3332" width="13.75" style="304" customWidth="1"/>
    <col min="3333" max="3333" width="15.125" style="304" customWidth="1"/>
    <col min="3334" max="3576" width="8" style="304"/>
    <col min="3577" max="3577" width="9" style="304" customWidth="1"/>
    <col min="3578" max="3578" width="12" style="304" customWidth="1"/>
    <col min="3579" max="3579" width="8" style="304" customWidth="1"/>
    <col min="3580" max="3580" width="11" style="304" customWidth="1"/>
    <col min="3581" max="3581" width="10.625" style="304" customWidth="1"/>
    <col min="3582" max="3582" width="11.25" style="304" customWidth="1"/>
    <col min="3583" max="3583" width="10.25" style="304" customWidth="1"/>
    <col min="3584" max="3584" width="10.125" style="304" customWidth="1"/>
    <col min="3585" max="3585" width="7.5" style="304" customWidth="1"/>
    <col min="3586" max="3586" width="9.875" style="304" customWidth="1"/>
    <col min="3587" max="3587" width="5.375" style="304" customWidth="1"/>
    <col min="3588" max="3588" width="13.75" style="304" customWidth="1"/>
    <col min="3589" max="3589" width="15.125" style="304" customWidth="1"/>
    <col min="3590" max="3832" width="8" style="304"/>
    <col min="3833" max="3833" width="9" style="304" customWidth="1"/>
    <col min="3834" max="3834" width="12" style="304" customWidth="1"/>
    <col min="3835" max="3835" width="8" style="304" customWidth="1"/>
    <col min="3836" max="3836" width="11" style="304" customWidth="1"/>
    <col min="3837" max="3837" width="10.625" style="304" customWidth="1"/>
    <col min="3838" max="3838" width="11.25" style="304" customWidth="1"/>
    <col min="3839" max="3839" width="10.25" style="304" customWidth="1"/>
    <col min="3840" max="3840" width="10.125" style="304" customWidth="1"/>
    <col min="3841" max="3841" width="7.5" style="304" customWidth="1"/>
    <col min="3842" max="3842" width="9.875" style="304" customWidth="1"/>
    <col min="3843" max="3843" width="5.375" style="304" customWidth="1"/>
    <col min="3844" max="3844" width="13.75" style="304" customWidth="1"/>
    <col min="3845" max="3845" width="15.125" style="304" customWidth="1"/>
    <col min="3846" max="4088" width="8" style="304"/>
    <col min="4089" max="4089" width="9" style="304" customWidth="1"/>
    <col min="4090" max="4090" width="12" style="304" customWidth="1"/>
    <col min="4091" max="4091" width="8" style="304" customWidth="1"/>
    <col min="4092" max="4092" width="11" style="304" customWidth="1"/>
    <col min="4093" max="4093" width="10.625" style="304" customWidth="1"/>
    <col min="4094" max="4094" width="11.25" style="304" customWidth="1"/>
    <col min="4095" max="4095" width="10.25" style="304" customWidth="1"/>
    <col min="4096" max="4096" width="10.125" style="304" customWidth="1"/>
    <col min="4097" max="4097" width="7.5" style="304" customWidth="1"/>
    <col min="4098" max="4098" width="9.875" style="304" customWidth="1"/>
    <col min="4099" max="4099" width="5.375" style="304" customWidth="1"/>
    <col min="4100" max="4100" width="13.75" style="304" customWidth="1"/>
    <col min="4101" max="4101" width="15.125" style="304" customWidth="1"/>
    <col min="4102" max="4344" width="8" style="304"/>
    <col min="4345" max="4345" width="9" style="304" customWidth="1"/>
    <col min="4346" max="4346" width="12" style="304" customWidth="1"/>
    <col min="4347" max="4347" width="8" style="304" customWidth="1"/>
    <col min="4348" max="4348" width="11" style="304" customWidth="1"/>
    <col min="4349" max="4349" width="10.625" style="304" customWidth="1"/>
    <col min="4350" max="4350" width="11.25" style="304" customWidth="1"/>
    <col min="4351" max="4351" width="10.25" style="304" customWidth="1"/>
    <col min="4352" max="4352" width="10.125" style="304" customWidth="1"/>
    <col min="4353" max="4353" width="7.5" style="304" customWidth="1"/>
    <col min="4354" max="4354" width="9.875" style="304" customWidth="1"/>
    <col min="4355" max="4355" width="5.375" style="304" customWidth="1"/>
    <col min="4356" max="4356" width="13.75" style="304" customWidth="1"/>
    <col min="4357" max="4357" width="15.125" style="304" customWidth="1"/>
    <col min="4358" max="4600" width="8" style="304"/>
    <col min="4601" max="4601" width="9" style="304" customWidth="1"/>
    <col min="4602" max="4602" width="12" style="304" customWidth="1"/>
    <col min="4603" max="4603" width="8" style="304" customWidth="1"/>
    <col min="4604" max="4604" width="11" style="304" customWidth="1"/>
    <col min="4605" max="4605" width="10.625" style="304" customWidth="1"/>
    <col min="4606" max="4606" width="11.25" style="304" customWidth="1"/>
    <col min="4607" max="4607" width="10.25" style="304" customWidth="1"/>
    <col min="4608" max="4608" width="10.125" style="304" customWidth="1"/>
    <col min="4609" max="4609" width="7.5" style="304" customWidth="1"/>
    <col min="4610" max="4610" width="9.875" style="304" customWidth="1"/>
    <col min="4611" max="4611" width="5.375" style="304" customWidth="1"/>
    <col min="4612" max="4612" width="13.75" style="304" customWidth="1"/>
    <col min="4613" max="4613" width="15.125" style="304" customWidth="1"/>
    <col min="4614" max="4856" width="8" style="304"/>
    <col min="4857" max="4857" width="9" style="304" customWidth="1"/>
    <col min="4858" max="4858" width="12" style="304" customWidth="1"/>
    <col min="4859" max="4859" width="8" style="304" customWidth="1"/>
    <col min="4860" max="4860" width="11" style="304" customWidth="1"/>
    <col min="4861" max="4861" width="10.625" style="304" customWidth="1"/>
    <col min="4862" max="4862" width="11.25" style="304" customWidth="1"/>
    <col min="4863" max="4863" width="10.25" style="304" customWidth="1"/>
    <col min="4864" max="4864" width="10.125" style="304" customWidth="1"/>
    <col min="4865" max="4865" width="7.5" style="304" customWidth="1"/>
    <col min="4866" max="4866" width="9.875" style="304" customWidth="1"/>
    <col min="4867" max="4867" width="5.375" style="304" customWidth="1"/>
    <col min="4868" max="4868" width="13.75" style="304" customWidth="1"/>
    <col min="4869" max="4869" width="15.125" style="304" customWidth="1"/>
    <col min="4870" max="5112" width="8" style="304"/>
    <col min="5113" max="5113" width="9" style="304" customWidth="1"/>
    <col min="5114" max="5114" width="12" style="304" customWidth="1"/>
    <col min="5115" max="5115" width="8" style="304" customWidth="1"/>
    <col min="5116" max="5116" width="11" style="304" customWidth="1"/>
    <col min="5117" max="5117" width="10.625" style="304" customWidth="1"/>
    <col min="5118" max="5118" width="11.25" style="304" customWidth="1"/>
    <col min="5119" max="5119" width="10.25" style="304" customWidth="1"/>
    <col min="5120" max="5120" width="10.125" style="304" customWidth="1"/>
    <col min="5121" max="5121" width="7.5" style="304" customWidth="1"/>
    <col min="5122" max="5122" width="9.875" style="304" customWidth="1"/>
    <col min="5123" max="5123" width="5.375" style="304" customWidth="1"/>
    <col min="5124" max="5124" width="13.75" style="304" customWidth="1"/>
    <col min="5125" max="5125" width="15.125" style="304" customWidth="1"/>
    <col min="5126" max="5368" width="8" style="304"/>
    <col min="5369" max="5369" width="9" style="304" customWidth="1"/>
    <col min="5370" max="5370" width="12" style="304" customWidth="1"/>
    <col min="5371" max="5371" width="8" style="304" customWidth="1"/>
    <col min="5372" max="5372" width="11" style="304" customWidth="1"/>
    <col min="5373" max="5373" width="10.625" style="304" customWidth="1"/>
    <col min="5374" max="5374" width="11.25" style="304" customWidth="1"/>
    <col min="5375" max="5375" width="10.25" style="304" customWidth="1"/>
    <col min="5376" max="5376" width="10.125" style="304" customWidth="1"/>
    <col min="5377" max="5377" width="7.5" style="304" customWidth="1"/>
    <col min="5378" max="5378" width="9.875" style="304" customWidth="1"/>
    <col min="5379" max="5379" width="5.375" style="304" customWidth="1"/>
    <col min="5380" max="5380" width="13.75" style="304" customWidth="1"/>
    <col min="5381" max="5381" width="15.125" style="304" customWidth="1"/>
    <col min="5382" max="5624" width="8" style="304"/>
    <col min="5625" max="5625" width="9" style="304" customWidth="1"/>
    <col min="5626" max="5626" width="12" style="304" customWidth="1"/>
    <col min="5627" max="5627" width="8" style="304" customWidth="1"/>
    <col min="5628" max="5628" width="11" style="304" customWidth="1"/>
    <col min="5629" max="5629" width="10.625" style="304" customWidth="1"/>
    <col min="5630" max="5630" width="11.25" style="304" customWidth="1"/>
    <col min="5631" max="5631" width="10.25" style="304" customWidth="1"/>
    <col min="5632" max="5632" width="10.125" style="304" customWidth="1"/>
    <col min="5633" max="5633" width="7.5" style="304" customWidth="1"/>
    <col min="5634" max="5634" width="9.875" style="304" customWidth="1"/>
    <col min="5635" max="5635" width="5.375" style="304" customWidth="1"/>
    <col min="5636" max="5636" width="13.75" style="304" customWidth="1"/>
    <col min="5637" max="5637" width="15.125" style="304" customWidth="1"/>
    <col min="5638" max="5880" width="8" style="304"/>
    <col min="5881" max="5881" width="9" style="304" customWidth="1"/>
    <col min="5882" max="5882" width="12" style="304" customWidth="1"/>
    <col min="5883" max="5883" width="8" style="304" customWidth="1"/>
    <col min="5884" max="5884" width="11" style="304" customWidth="1"/>
    <col min="5885" max="5885" width="10.625" style="304" customWidth="1"/>
    <col min="5886" max="5886" width="11.25" style="304" customWidth="1"/>
    <col min="5887" max="5887" width="10.25" style="304" customWidth="1"/>
    <col min="5888" max="5888" width="10.125" style="304" customWidth="1"/>
    <col min="5889" max="5889" width="7.5" style="304" customWidth="1"/>
    <col min="5890" max="5890" width="9.875" style="304" customWidth="1"/>
    <col min="5891" max="5891" width="5.375" style="304" customWidth="1"/>
    <col min="5892" max="5892" width="13.75" style="304" customWidth="1"/>
    <col min="5893" max="5893" width="15.125" style="304" customWidth="1"/>
    <col min="5894" max="6136" width="8" style="304"/>
    <col min="6137" max="6137" width="9" style="304" customWidth="1"/>
    <col min="6138" max="6138" width="12" style="304" customWidth="1"/>
    <col min="6139" max="6139" width="8" style="304" customWidth="1"/>
    <col min="6140" max="6140" width="11" style="304" customWidth="1"/>
    <col min="6141" max="6141" width="10.625" style="304" customWidth="1"/>
    <col min="6142" max="6142" width="11.25" style="304" customWidth="1"/>
    <col min="6143" max="6143" width="10.25" style="304" customWidth="1"/>
    <col min="6144" max="6144" width="10.125" style="304" customWidth="1"/>
    <col min="6145" max="6145" width="7.5" style="304" customWidth="1"/>
    <col min="6146" max="6146" width="9.875" style="304" customWidth="1"/>
    <col min="6147" max="6147" width="5.375" style="304" customWidth="1"/>
    <col min="6148" max="6148" width="13.75" style="304" customWidth="1"/>
    <col min="6149" max="6149" width="15.125" style="304" customWidth="1"/>
    <col min="6150" max="6392" width="8" style="304"/>
    <col min="6393" max="6393" width="9" style="304" customWidth="1"/>
    <col min="6394" max="6394" width="12" style="304" customWidth="1"/>
    <col min="6395" max="6395" width="8" style="304" customWidth="1"/>
    <col min="6396" max="6396" width="11" style="304" customWidth="1"/>
    <col min="6397" max="6397" width="10.625" style="304" customWidth="1"/>
    <col min="6398" max="6398" width="11.25" style="304" customWidth="1"/>
    <col min="6399" max="6399" width="10.25" style="304" customWidth="1"/>
    <col min="6400" max="6400" width="10.125" style="304" customWidth="1"/>
    <col min="6401" max="6401" width="7.5" style="304" customWidth="1"/>
    <col min="6402" max="6402" width="9.875" style="304" customWidth="1"/>
    <col min="6403" max="6403" width="5.375" style="304" customWidth="1"/>
    <col min="6404" max="6404" width="13.75" style="304" customWidth="1"/>
    <col min="6405" max="6405" width="15.125" style="304" customWidth="1"/>
    <col min="6406" max="6648" width="8" style="304"/>
    <col min="6649" max="6649" width="9" style="304" customWidth="1"/>
    <col min="6650" max="6650" width="12" style="304" customWidth="1"/>
    <col min="6651" max="6651" width="8" style="304" customWidth="1"/>
    <col min="6652" max="6652" width="11" style="304" customWidth="1"/>
    <col min="6653" max="6653" width="10.625" style="304" customWidth="1"/>
    <col min="6654" max="6654" width="11.25" style="304" customWidth="1"/>
    <col min="6655" max="6655" width="10.25" style="304" customWidth="1"/>
    <col min="6656" max="6656" width="10.125" style="304" customWidth="1"/>
    <col min="6657" max="6657" width="7.5" style="304" customWidth="1"/>
    <col min="6658" max="6658" width="9.875" style="304" customWidth="1"/>
    <col min="6659" max="6659" width="5.375" style="304" customWidth="1"/>
    <col min="6660" max="6660" width="13.75" style="304" customWidth="1"/>
    <col min="6661" max="6661" width="15.125" style="304" customWidth="1"/>
    <col min="6662" max="6904" width="8" style="304"/>
    <col min="6905" max="6905" width="9" style="304" customWidth="1"/>
    <col min="6906" max="6906" width="12" style="304" customWidth="1"/>
    <col min="6907" max="6907" width="8" style="304" customWidth="1"/>
    <col min="6908" max="6908" width="11" style="304" customWidth="1"/>
    <col min="6909" max="6909" width="10.625" style="304" customWidth="1"/>
    <col min="6910" max="6910" width="11.25" style="304" customWidth="1"/>
    <col min="6911" max="6911" width="10.25" style="304" customWidth="1"/>
    <col min="6912" max="6912" width="10.125" style="304" customWidth="1"/>
    <col min="6913" max="6913" width="7.5" style="304" customWidth="1"/>
    <col min="6914" max="6914" width="9.875" style="304" customWidth="1"/>
    <col min="6915" max="6915" width="5.375" style="304" customWidth="1"/>
    <col min="6916" max="6916" width="13.75" style="304" customWidth="1"/>
    <col min="6917" max="6917" width="15.125" style="304" customWidth="1"/>
    <col min="6918" max="7160" width="8" style="304"/>
    <col min="7161" max="7161" width="9" style="304" customWidth="1"/>
    <col min="7162" max="7162" width="12" style="304" customWidth="1"/>
    <col min="7163" max="7163" width="8" style="304" customWidth="1"/>
    <col min="7164" max="7164" width="11" style="304" customWidth="1"/>
    <col min="7165" max="7165" width="10.625" style="304" customWidth="1"/>
    <col min="7166" max="7166" width="11.25" style="304" customWidth="1"/>
    <col min="7167" max="7167" width="10.25" style="304" customWidth="1"/>
    <col min="7168" max="7168" width="10.125" style="304" customWidth="1"/>
    <col min="7169" max="7169" width="7.5" style="304" customWidth="1"/>
    <col min="7170" max="7170" width="9.875" style="304" customWidth="1"/>
    <col min="7171" max="7171" width="5.375" style="304" customWidth="1"/>
    <col min="7172" max="7172" width="13.75" style="304" customWidth="1"/>
    <col min="7173" max="7173" width="15.125" style="304" customWidth="1"/>
    <col min="7174" max="7416" width="8" style="304"/>
    <col min="7417" max="7417" width="9" style="304" customWidth="1"/>
    <col min="7418" max="7418" width="12" style="304" customWidth="1"/>
    <col min="7419" max="7419" width="8" style="304" customWidth="1"/>
    <col min="7420" max="7420" width="11" style="304" customWidth="1"/>
    <col min="7421" max="7421" width="10.625" style="304" customWidth="1"/>
    <col min="7422" max="7422" width="11.25" style="304" customWidth="1"/>
    <col min="7423" max="7423" width="10.25" style="304" customWidth="1"/>
    <col min="7424" max="7424" width="10.125" style="304" customWidth="1"/>
    <col min="7425" max="7425" width="7.5" style="304" customWidth="1"/>
    <col min="7426" max="7426" width="9.875" style="304" customWidth="1"/>
    <col min="7427" max="7427" width="5.375" style="304" customWidth="1"/>
    <col min="7428" max="7428" width="13.75" style="304" customWidth="1"/>
    <col min="7429" max="7429" width="15.125" style="304" customWidth="1"/>
    <col min="7430" max="7672" width="8" style="304"/>
    <col min="7673" max="7673" width="9" style="304" customWidth="1"/>
    <col min="7674" max="7674" width="12" style="304" customWidth="1"/>
    <col min="7675" max="7675" width="8" style="304" customWidth="1"/>
    <col min="7676" max="7676" width="11" style="304" customWidth="1"/>
    <col min="7677" max="7677" width="10.625" style="304" customWidth="1"/>
    <col min="7678" max="7678" width="11.25" style="304" customWidth="1"/>
    <col min="7679" max="7679" width="10.25" style="304" customWidth="1"/>
    <col min="7680" max="7680" width="10.125" style="304" customWidth="1"/>
    <col min="7681" max="7681" width="7.5" style="304" customWidth="1"/>
    <col min="7682" max="7682" width="9.875" style="304" customWidth="1"/>
    <col min="7683" max="7683" width="5.375" style="304" customWidth="1"/>
    <col min="7684" max="7684" width="13.75" style="304" customWidth="1"/>
    <col min="7685" max="7685" width="15.125" style="304" customWidth="1"/>
    <col min="7686" max="7928" width="8" style="304"/>
    <col min="7929" max="7929" width="9" style="304" customWidth="1"/>
    <col min="7930" max="7930" width="12" style="304" customWidth="1"/>
    <col min="7931" max="7931" width="8" style="304" customWidth="1"/>
    <col min="7932" max="7932" width="11" style="304" customWidth="1"/>
    <col min="7933" max="7933" width="10.625" style="304" customWidth="1"/>
    <col min="7934" max="7934" width="11.25" style="304" customWidth="1"/>
    <col min="7935" max="7935" width="10.25" style="304" customWidth="1"/>
    <col min="7936" max="7936" width="10.125" style="304" customWidth="1"/>
    <col min="7937" max="7937" width="7.5" style="304" customWidth="1"/>
    <col min="7938" max="7938" width="9.875" style="304" customWidth="1"/>
    <col min="7939" max="7939" width="5.375" style="304" customWidth="1"/>
    <col min="7940" max="7940" width="13.75" style="304" customWidth="1"/>
    <col min="7941" max="7941" width="15.125" style="304" customWidth="1"/>
    <col min="7942" max="8184" width="8" style="304"/>
    <col min="8185" max="8185" width="9" style="304" customWidth="1"/>
    <col min="8186" max="8186" width="12" style="304" customWidth="1"/>
    <col min="8187" max="8187" width="8" style="304" customWidth="1"/>
    <col min="8188" max="8188" width="11" style="304" customWidth="1"/>
    <col min="8189" max="8189" width="10.625" style="304" customWidth="1"/>
    <col min="8190" max="8190" width="11.25" style="304" customWidth="1"/>
    <col min="8191" max="8191" width="10.25" style="304" customWidth="1"/>
    <col min="8192" max="8192" width="10.125" style="304" customWidth="1"/>
    <col min="8193" max="8193" width="7.5" style="304" customWidth="1"/>
    <col min="8194" max="8194" width="9.875" style="304" customWidth="1"/>
    <col min="8195" max="8195" width="5.375" style="304" customWidth="1"/>
    <col min="8196" max="8196" width="13.75" style="304" customWidth="1"/>
    <col min="8197" max="8197" width="15.125" style="304" customWidth="1"/>
    <col min="8198" max="8440" width="8" style="304"/>
    <col min="8441" max="8441" width="9" style="304" customWidth="1"/>
    <col min="8442" max="8442" width="12" style="304" customWidth="1"/>
    <col min="8443" max="8443" width="8" style="304" customWidth="1"/>
    <col min="8444" max="8444" width="11" style="304" customWidth="1"/>
    <col min="8445" max="8445" width="10.625" style="304" customWidth="1"/>
    <col min="8446" max="8446" width="11.25" style="304" customWidth="1"/>
    <col min="8447" max="8447" width="10.25" style="304" customWidth="1"/>
    <col min="8448" max="8448" width="10.125" style="304" customWidth="1"/>
    <col min="8449" max="8449" width="7.5" style="304" customWidth="1"/>
    <col min="8450" max="8450" width="9.875" style="304" customWidth="1"/>
    <col min="8451" max="8451" width="5.375" style="304" customWidth="1"/>
    <col min="8452" max="8452" width="13.75" style="304" customWidth="1"/>
    <col min="8453" max="8453" width="15.125" style="304" customWidth="1"/>
    <col min="8454" max="8696" width="8" style="304"/>
    <col min="8697" max="8697" width="9" style="304" customWidth="1"/>
    <col min="8698" max="8698" width="12" style="304" customWidth="1"/>
    <col min="8699" max="8699" width="8" style="304" customWidth="1"/>
    <col min="8700" max="8700" width="11" style="304" customWidth="1"/>
    <col min="8701" max="8701" width="10.625" style="304" customWidth="1"/>
    <col min="8702" max="8702" width="11.25" style="304" customWidth="1"/>
    <col min="8703" max="8703" width="10.25" style="304" customWidth="1"/>
    <col min="8704" max="8704" width="10.125" style="304" customWidth="1"/>
    <col min="8705" max="8705" width="7.5" style="304" customWidth="1"/>
    <col min="8706" max="8706" width="9.875" style="304" customWidth="1"/>
    <col min="8707" max="8707" width="5.375" style="304" customWidth="1"/>
    <col min="8708" max="8708" width="13.75" style="304" customWidth="1"/>
    <col min="8709" max="8709" width="15.125" style="304" customWidth="1"/>
    <col min="8710" max="8952" width="8" style="304"/>
    <col min="8953" max="8953" width="9" style="304" customWidth="1"/>
    <col min="8954" max="8954" width="12" style="304" customWidth="1"/>
    <col min="8955" max="8955" width="8" style="304" customWidth="1"/>
    <col min="8956" max="8956" width="11" style="304" customWidth="1"/>
    <col min="8957" max="8957" width="10.625" style="304" customWidth="1"/>
    <col min="8958" max="8958" width="11.25" style="304" customWidth="1"/>
    <col min="8959" max="8959" width="10.25" style="304" customWidth="1"/>
    <col min="8960" max="8960" width="10.125" style="304" customWidth="1"/>
    <col min="8961" max="8961" width="7.5" style="304" customWidth="1"/>
    <col min="8962" max="8962" width="9.875" style="304" customWidth="1"/>
    <col min="8963" max="8963" width="5.375" style="304" customWidth="1"/>
    <col min="8964" max="8964" width="13.75" style="304" customWidth="1"/>
    <col min="8965" max="8965" width="15.125" style="304" customWidth="1"/>
    <col min="8966" max="9208" width="8" style="304"/>
    <col min="9209" max="9209" width="9" style="304" customWidth="1"/>
    <col min="9210" max="9210" width="12" style="304" customWidth="1"/>
    <col min="9211" max="9211" width="8" style="304" customWidth="1"/>
    <col min="9212" max="9212" width="11" style="304" customWidth="1"/>
    <col min="9213" max="9213" width="10.625" style="304" customWidth="1"/>
    <col min="9214" max="9214" width="11.25" style="304" customWidth="1"/>
    <col min="9215" max="9215" width="10.25" style="304" customWidth="1"/>
    <col min="9216" max="9216" width="10.125" style="304" customWidth="1"/>
    <col min="9217" max="9217" width="7.5" style="304" customWidth="1"/>
    <col min="9218" max="9218" width="9.875" style="304" customWidth="1"/>
    <col min="9219" max="9219" width="5.375" style="304" customWidth="1"/>
    <col min="9220" max="9220" width="13.75" style="304" customWidth="1"/>
    <col min="9221" max="9221" width="15.125" style="304" customWidth="1"/>
    <col min="9222" max="9464" width="8" style="304"/>
    <col min="9465" max="9465" width="9" style="304" customWidth="1"/>
    <col min="9466" max="9466" width="12" style="304" customWidth="1"/>
    <col min="9467" max="9467" width="8" style="304" customWidth="1"/>
    <col min="9468" max="9468" width="11" style="304" customWidth="1"/>
    <col min="9469" max="9469" width="10.625" style="304" customWidth="1"/>
    <col min="9470" max="9470" width="11.25" style="304" customWidth="1"/>
    <col min="9471" max="9471" width="10.25" style="304" customWidth="1"/>
    <col min="9472" max="9472" width="10.125" style="304" customWidth="1"/>
    <col min="9473" max="9473" width="7.5" style="304" customWidth="1"/>
    <col min="9474" max="9474" width="9.875" style="304" customWidth="1"/>
    <col min="9475" max="9475" width="5.375" style="304" customWidth="1"/>
    <col min="9476" max="9476" width="13.75" style="304" customWidth="1"/>
    <col min="9477" max="9477" width="15.125" style="304" customWidth="1"/>
    <col min="9478" max="9720" width="8" style="304"/>
    <col min="9721" max="9721" width="9" style="304" customWidth="1"/>
    <col min="9722" max="9722" width="12" style="304" customWidth="1"/>
    <col min="9723" max="9723" width="8" style="304" customWidth="1"/>
    <col min="9724" max="9724" width="11" style="304" customWidth="1"/>
    <col min="9725" max="9725" width="10.625" style="304" customWidth="1"/>
    <col min="9726" max="9726" width="11.25" style="304" customWidth="1"/>
    <col min="9727" max="9727" width="10.25" style="304" customWidth="1"/>
    <col min="9728" max="9728" width="10.125" style="304" customWidth="1"/>
    <col min="9729" max="9729" width="7.5" style="304" customWidth="1"/>
    <col min="9730" max="9730" width="9.875" style="304" customWidth="1"/>
    <col min="9731" max="9731" width="5.375" style="304" customWidth="1"/>
    <col min="9732" max="9732" width="13.75" style="304" customWidth="1"/>
    <col min="9733" max="9733" width="15.125" style="304" customWidth="1"/>
    <col min="9734" max="9976" width="8" style="304"/>
    <col min="9977" max="9977" width="9" style="304" customWidth="1"/>
    <col min="9978" max="9978" width="12" style="304" customWidth="1"/>
    <col min="9979" max="9979" width="8" style="304" customWidth="1"/>
    <col min="9980" max="9980" width="11" style="304" customWidth="1"/>
    <col min="9981" max="9981" width="10.625" style="304" customWidth="1"/>
    <col min="9982" max="9982" width="11.25" style="304" customWidth="1"/>
    <col min="9983" max="9983" width="10.25" style="304" customWidth="1"/>
    <col min="9984" max="9984" width="10.125" style="304" customWidth="1"/>
    <col min="9985" max="9985" width="7.5" style="304" customWidth="1"/>
    <col min="9986" max="9986" width="9.875" style="304" customWidth="1"/>
    <col min="9987" max="9987" width="5.375" style="304" customWidth="1"/>
    <col min="9988" max="9988" width="13.75" style="304" customWidth="1"/>
    <col min="9989" max="9989" width="15.125" style="304" customWidth="1"/>
    <col min="9990" max="10232" width="8" style="304"/>
    <col min="10233" max="10233" width="9" style="304" customWidth="1"/>
    <col min="10234" max="10234" width="12" style="304" customWidth="1"/>
    <col min="10235" max="10235" width="8" style="304" customWidth="1"/>
    <col min="10236" max="10236" width="11" style="304" customWidth="1"/>
    <col min="10237" max="10237" width="10.625" style="304" customWidth="1"/>
    <col min="10238" max="10238" width="11.25" style="304" customWidth="1"/>
    <col min="10239" max="10239" width="10.25" style="304" customWidth="1"/>
    <col min="10240" max="10240" width="10.125" style="304" customWidth="1"/>
    <col min="10241" max="10241" width="7.5" style="304" customWidth="1"/>
    <col min="10242" max="10242" width="9.875" style="304" customWidth="1"/>
    <col min="10243" max="10243" width="5.375" style="304" customWidth="1"/>
    <col min="10244" max="10244" width="13.75" style="304" customWidth="1"/>
    <col min="10245" max="10245" width="15.125" style="304" customWidth="1"/>
    <col min="10246" max="10488" width="8" style="304"/>
    <col min="10489" max="10489" width="9" style="304" customWidth="1"/>
    <col min="10490" max="10490" width="12" style="304" customWidth="1"/>
    <col min="10491" max="10491" width="8" style="304" customWidth="1"/>
    <col min="10492" max="10492" width="11" style="304" customWidth="1"/>
    <col min="10493" max="10493" width="10.625" style="304" customWidth="1"/>
    <col min="10494" max="10494" width="11.25" style="304" customWidth="1"/>
    <col min="10495" max="10495" width="10.25" style="304" customWidth="1"/>
    <col min="10496" max="10496" width="10.125" style="304" customWidth="1"/>
    <col min="10497" max="10497" width="7.5" style="304" customWidth="1"/>
    <col min="10498" max="10498" width="9.875" style="304" customWidth="1"/>
    <col min="10499" max="10499" width="5.375" style="304" customWidth="1"/>
    <col min="10500" max="10500" width="13.75" style="304" customWidth="1"/>
    <col min="10501" max="10501" width="15.125" style="304" customWidth="1"/>
    <col min="10502" max="10744" width="8" style="304"/>
    <col min="10745" max="10745" width="9" style="304" customWidth="1"/>
    <col min="10746" max="10746" width="12" style="304" customWidth="1"/>
    <col min="10747" max="10747" width="8" style="304" customWidth="1"/>
    <col min="10748" max="10748" width="11" style="304" customWidth="1"/>
    <col min="10749" max="10749" width="10.625" style="304" customWidth="1"/>
    <col min="10750" max="10750" width="11.25" style="304" customWidth="1"/>
    <col min="10751" max="10751" width="10.25" style="304" customWidth="1"/>
    <col min="10752" max="10752" width="10.125" style="304" customWidth="1"/>
    <col min="10753" max="10753" width="7.5" style="304" customWidth="1"/>
    <col min="10754" max="10754" width="9.875" style="304" customWidth="1"/>
    <col min="10755" max="10755" width="5.375" style="304" customWidth="1"/>
    <col min="10756" max="10756" width="13.75" style="304" customWidth="1"/>
    <col min="10757" max="10757" width="15.125" style="304" customWidth="1"/>
    <col min="10758" max="11000" width="8" style="304"/>
    <col min="11001" max="11001" width="9" style="304" customWidth="1"/>
    <col min="11002" max="11002" width="12" style="304" customWidth="1"/>
    <col min="11003" max="11003" width="8" style="304" customWidth="1"/>
    <col min="11004" max="11004" width="11" style="304" customWidth="1"/>
    <col min="11005" max="11005" width="10.625" style="304" customWidth="1"/>
    <col min="11006" max="11006" width="11.25" style="304" customWidth="1"/>
    <col min="11007" max="11007" width="10.25" style="304" customWidth="1"/>
    <col min="11008" max="11008" width="10.125" style="304" customWidth="1"/>
    <col min="11009" max="11009" width="7.5" style="304" customWidth="1"/>
    <col min="11010" max="11010" width="9.875" style="304" customWidth="1"/>
    <col min="11011" max="11011" width="5.375" style="304" customWidth="1"/>
    <col min="11012" max="11012" width="13.75" style="304" customWidth="1"/>
    <col min="11013" max="11013" width="15.125" style="304" customWidth="1"/>
    <col min="11014" max="11256" width="8" style="304"/>
    <col min="11257" max="11257" width="9" style="304" customWidth="1"/>
    <col min="11258" max="11258" width="12" style="304" customWidth="1"/>
    <col min="11259" max="11259" width="8" style="304" customWidth="1"/>
    <col min="11260" max="11260" width="11" style="304" customWidth="1"/>
    <col min="11261" max="11261" width="10.625" style="304" customWidth="1"/>
    <col min="11262" max="11262" width="11.25" style="304" customWidth="1"/>
    <col min="11263" max="11263" width="10.25" style="304" customWidth="1"/>
    <col min="11264" max="11264" width="10.125" style="304" customWidth="1"/>
    <col min="11265" max="11265" width="7.5" style="304" customWidth="1"/>
    <col min="11266" max="11266" width="9.875" style="304" customWidth="1"/>
    <col min="11267" max="11267" width="5.375" style="304" customWidth="1"/>
    <col min="11268" max="11268" width="13.75" style="304" customWidth="1"/>
    <col min="11269" max="11269" width="15.125" style="304" customWidth="1"/>
    <col min="11270" max="11512" width="8" style="304"/>
    <col min="11513" max="11513" width="9" style="304" customWidth="1"/>
    <col min="11514" max="11514" width="12" style="304" customWidth="1"/>
    <col min="11515" max="11515" width="8" style="304" customWidth="1"/>
    <col min="11516" max="11516" width="11" style="304" customWidth="1"/>
    <col min="11517" max="11517" width="10.625" style="304" customWidth="1"/>
    <col min="11518" max="11518" width="11.25" style="304" customWidth="1"/>
    <col min="11519" max="11519" width="10.25" style="304" customWidth="1"/>
    <col min="11520" max="11520" width="10.125" style="304" customWidth="1"/>
    <col min="11521" max="11521" width="7.5" style="304" customWidth="1"/>
    <col min="11522" max="11522" width="9.875" style="304" customWidth="1"/>
    <col min="11523" max="11523" width="5.375" style="304" customWidth="1"/>
    <col min="11524" max="11524" width="13.75" style="304" customWidth="1"/>
    <col min="11525" max="11525" width="15.125" style="304" customWidth="1"/>
    <col min="11526" max="11768" width="8" style="304"/>
    <col min="11769" max="11769" width="9" style="304" customWidth="1"/>
    <col min="11770" max="11770" width="12" style="304" customWidth="1"/>
    <col min="11771" max="11771" width="8" style="304" customWidth="1"/>
    <col min="11772" max="11772" width="11" style="304" customWidth="1"/>
    <col min="11773" max="11773" width="10.625" style="304" customWidth="1"/>
    <col min="11774" max="11774" width="11.25" style="304" customWidth="1"/>
    <col min="11775" max="11775" width="10.25" style="304" customWidth="1"/>
    <col min="11776" max="11776" width="10.125" style="304" customWidth="1"/>
    <col min="11777" max="11777" width="7.5" style="304" customWidth="1"/>
    <col min="11778" max="11778" width="9.875" style="304" customWidth="1"/>
    <col min="11779" max="11779" width="5.375" style="304" customWidth="1"/>
    <col min="11780" max="11780" width="13.75" style="304" customWidth="1"/>
    <col min="11781" max="11781" width="15.125" style="304" customWidth="1"/>
    <col min="11782" max="12024" width="8" style="304"/>
    <col min="12025" max="12025" width="9" style="304" customWidth="1"/>
    <col min="12026" max="12026" width="12" style="304" customWidth="1"/>
    <col min="12027" max="12027" width="8" style="304" customWidth="1"/>
    <col min="12028" max="12028" width="11" style="304" customWidth="1"/>
    <col min="12029" max="12029" width="10.625" style="304" customWidth="1"/>
    <col min="12030" max="12030" width="11.25" style="304" customWidth="1"/>
    <col min="12031" max="12031" width="10.25" style="304" customWidth="1"/>
    <col min="12032" max="12032" width="10.125" style="304" customWidth="1"/>
    <col min="12033" max="12033" width="7.5" style="304" customWidth="1"/>
    <col min="12034" max="12034" width="9.875" style="304" customWidth="1"/>
    <col min="12035" max="12035" width="5.375" style="304" customWidth="1"/>
    <col min="12036" max="12036" width="13.75" style="304" customWidth="1"/>
    <col min="12037" max="12037" width="15.125" style="304" customWidth="1"/>
    <col min="12038" max="12280" width="8" style="304"/>
    <col min="12281" max="12281" width="9" style="304" customWidth="1"/>
    <col min="12282" max="12282" width="12" style="304" customWidth="1"/>
    <col min="12283" max="12283" width="8" style="304" customWidth="1"/>
    <col min="12284" max="12284" width="11" style="304" customWidth="1"/>
    <col min="12285" max="12285" width="10.625" style="304" customWidth="1"/>
    <col min="12286" max="12286" width="11.25" style="304" customWidth="1"/>
    <col min="12287" max="12287" width="10.25" style="304" customWidth="1"/>
    <col min="12288" max="12288" width="10.125" style="304" customWidth="1"/>
    <col min="12289" max="12289" width="7.5" style="304" customWidth="1"/>
    <col min="12290" max="12290" width="9.875" style="304" customWidth="1"/>
    <col min="12291" max="12291" width="5.375" style="304" customWidth="1"/>
    <col min="12292" max="12292" width="13.75" style="304" customWidth="1"/>
    <col min="12293" max="12293" width="15.125" style="304" customWidth="1"/>
    <col min="12294" max="12536" width="8" style="304"/>
    <col min="12537" max="12537" width="9" style="304" customWidth="1"/>
    <col min="12538" max="12538" width="12" style="304" customWidth="1"/>
    <col min="12539" max="12539" width="8" style="304" customWidth="1"/>
    <col min="12540" max="12540" width="11" style="304" customWidth="1"/>
    <col min="12541" max="12541" width="10.625" style="304" customWidth="1"/>
    <col min="12542" max="12542" width="11.25" style="304" customWidth="1"/>
    <col min="12543" max="12543" width="10.25" style="304" customWidth="1"/>
    <col min="12544" max="12544" width="10.125" style="304" customWidth="1"/>
    <col min="12545" max="12545" width="7.5" style="304" customWidth="1"/>
    <col min="12546" max="12546" width="9.875" style="304" customWidth="1"/>
    <col min="12547" max="12547" width="5.375" style="304" customWidth="1"/>
    <col min="12548" max="12548" width="13.75" style="304" customWidth="1"/>
    <col min="12549" max="12549" width="15.125" style="304" customWidth="1"/>
    <col min="12550" max="12792" width="8" style="304"/>
    <col min="12793" max="12793" width="9" style="304" customWidth="1"/>
    <col min="12794" max="12794" width="12" style="304" customWidth="1"/>
    <col min="12795" max="12795" width="8" style="304" customWidth="1"/>
    <col min="12796" max="12796" width="11" style="304" customWidth="1"/>
    <col min="12797" max="12797" width="10.625" style="304" customWidth="1"/>
    <col min="12798" max="12798" width="11.25" style="304" customWidth="1"/>
    <col min="12799" max="12799" width="10.25" style="304" customWidth="1"/>
    <col min="12800" max="12800" width="10.125" style="304" customWidth="1"/>
    <col min="12801" max="12801" width="7.5" style="304" customWidth="1"/>
    <col min="12802" max="12802" width="9.875" style="304" customWidth="1"/>
    <col min="12803" max="12803" width="5.375" style="304" customWidth="1"/>
    <col min="12804" max="12804" width="13.75" style="304" customWidth="1"/>
    <col min="12805" max="12805" width="15.125" style="304" customWidth="1"/>
    <col min="12806" max="13048" width="8" style="304"/>
    <col min="13049" max="13049" width="9" style="304" customWidth="1"/>
    <col min="13050" max="13050" width="12" style="304" customWidth="1"/>
    <col min="13051" max="13051" width="8" style="304" customWidth="1"/>
    <col min="13052" max="13052" width="11" style="304" customWidth="1"/>
    <col min="13053" max="13053" width="10.625" style="304" customWidth="1"/>
    <col min="13054" max="13054" width="11.25" style="304" customWidth="1"/>
    <col min="13055" max="13055" width="10.25" style="304" customWidth="1"/>
    <col min="13056" max="13056" width="10.125" style="304" customWidth="1"/>
    <col min="13057" max="13057" width="7.5" style="304" customWidth="1"/>
    <col min="13058" max="13058" width="9.875" style="304" customWidth="1"/>
    <col min="13059" max="13059" width="5.375" style="304" customWidth="1"/>
    <col min="13060" max="13060" width="13.75" style="304" customWidth="1"/>
    <col min="13061" max="13061" width="15.125" style="304" customWidth="1"/>
    <col min="13062" max="13304" width="8" style="304"/>
    <col min="13305" max="13305" width="9" style="304" customWidth="1"/>
    <col min="13306" max="13306" width="12" style="304" customWidth="1"/>
    <col min="13307" max="13307" width="8" style="304" customWidth="1"/>
    <col min="13308" max="13308" width="11" style="304" customWidth="1"/>
    <col min="13309" max="13309" width="10.625" style="304" customWidth="1"/>
    <col min="13310" max="13310" width="11.25" style="304" customWidth="1"/>
    <col min="13311" max="13311" width="10.25" style="304" customWidth="1"/>
    <col min="13312" max="13312" width="10.125" style="304" customWidth="1"/>
    <col min="13313" max="13313" width="7.5" style="304" customWidth="1"/>
    <col min="13314" max="13314" width="9.875" style="304" customWidth="1"/>
    <col min="13315" max="13315" width="5.375" style="304" customWidth="1"/>
    <col min="13316" max="13316" width="13.75" style="304" customWidth="1"/>
    <col min="13317" max="13317" width="15.125" style="304" customWidth="1"/>
    <col min="13318" max="13560" width="8" style="304"/>
    <col min="13561" max="13561" width="9" style="304" customWidth="1"/>
    <col min="13562" max="13562" width="12" style="304" customWidth="1"/>
    <col min="13563" max="13563" width="8" style="304" customWidth="1"/>
    <col min="13564" max="13564" width="11" style="304" customWidth="1"/>
    <col min="13565" max="13565" width="10.625" style="304" customWidth="1"/>
    <col min="13566" max="13566" width="11.25" style="304" customWidth="1"/>
    <col min="13567" max="13567" width="10.25" style="304" customWidth="1"/>
    <col min="13568" max="13568" width="10.125" style="304" customWidth="1"/>
    <col min="13569" max="13569" width="7.5" style="304" customWidth="1"/>
    <col min="13570" max="13570" width="9.875" style="304" customWidth="1"/>
    <col min="13571" max="13571" width="5.375" style="304" customWidth="1"/>
    <col min="13572" max="13572" width="13.75" style="304" customWidth="1"/>
    <col min="13573" max="13573" width="15.125" style="304" customWidth="1"/>
    <col min="13574" max="13816" width="8" style="304"/>
    <col min="13817" max="13817" width="9" style="304" customWidth="1"/>
    <col min="13818" max="13818" width="12" style="304" customWidth="1"/>
    <col min="13819" max="13819" width="8" style="304" customWidth="1"/>
    <col min="13820" max="13820" width="11" style="304" customWidth="1"/>
    <col min="13821" max="13821" width="10.625" style="304" customWidth="1"/>
    <col min="13822" max="13822" width="11.25" style="304" customWidth="1"/>
    <col min="13823" max="13823" width="10.25" style="304" customWidth="1"/>
    <col min="13824" max="13824" width="10.125" style="304" customWidth="1"/>
    <col min="13825" max="13825" width="7.5" style="304" customWidth="1"/>
    <col min="13826" max="13826" width="9.875" style="304" customWidth="1"/>
    <col min="13827" max="13827" width="5.375" style="304" customWidth="1"/>
    <col min="13828" max="13828" width="13.75" style="304" customWidth="1"/>
    <col min="13829" max="13829" width="15.125" style="304" customWidth="1"/>
    <col min="13830" max="14072" width="8" style="304"/>
    <col min="14073" max="14073" width="9" style="304" customWidth="1"/>
    <col min="14074" max="14074" width="12" style="304" customWidth="1"/>
    <col min="14075" max="14075" width="8" style="304" customWidth="1"/>
    <col min="14076" max="14076" width="11" style="304" customWidth="1"/>
    <col min="14077" max="14077" width="10.625" style="304" customWidth="1"/>
    <col min="14078" max="14078" width="11.25" style="304" customWidth="1"/>
    <col min="14079" max="14079" width="10.25" style="304" customWidth="1"/>
    <col min="14080" max="14080" width="10.125" style="304" customWidth="1"/>
    <col min="14081" max="14081" width="7.5" style="304" customWidth="1"/>
    <col min="14082" max="14082" width="9.875" style="304" customWidth="1"/>
    <col min="14083" max="14083" width="5.375" style="304" customWidth="1"/>
    <col min="14084" max="14084" width="13.75" style="304" customWidth="1"/>
    <col min="14085" max="14085" width="15.125" style="304" customWidth="1"/>
    <col min="14086" max="14328" width="8" style="304"/>
    <col min="14329" max="14329" width="9" style="304" customWidth="1"/>
    <col min="14330" max="14330" width="12" style="304" customWidth="1"/>
    <col min="14331" max="14331" width="8" style="304" customWidth="1"/>
    <col min="14332" max="14332" width="11" style="304" customWidth="1"/>
    <col min="14333" max="14333" width="10.625" style="304" customWidth="1"/>
    <col min="14334" max="14334" width="11.25" style="304" customWidth="1"/>
    <col min="14335" max="14335" width="10.25" style="304" customWidth="1"/>
    <col min="14336" max="14336" width="10.125" style="304" customWidth="1"/>
    <col min="14337" max="14337" width="7.5" style="304" customWidth="1"/>
    <col min="14338" max="14338" width="9.875" style="304" customWidth="1"/>
    <col min="14339" max="14339" width="5.375" style="304" customWidth="1"/>
    <col min="14340" max="14340" width="13.75" style="304" customWidth="1"/>
    <col min="14341" max="14341" width="15.125" style="304" customWidth="1"/>
    <col min="14342" max="14584" width="8" style="304"/>
    <col min="14585" max="14585" width="9" style="304" customWidth="1"/>
    <col min="14586" max="14586" width="12" style="304" customWidth="1"/>
    <col min="14587" max="14587" width="8" style="304" customWidth="1"/>
    <col min="14588" max="14588" width="11" style="304" customWidth="1"/>
    <col min="14589" max="14589" width="10.625" style="304" customWidth="1"/>
    <col min="14590" max="14590" width="11.25" style="304" customWidth="1"/>
    <col min="14591" max="14591" width="10.25" style="304" customWidth="1"/>
    <col min="14592" max="14592" width="10.125" style="304" customWidth="1"/>
    <col min="14593" max="14593" width="7.5" style="304" customWidth="1"/>
    <col min="14594" max="14594" width="9.875" style="304" customWidth="1"/>
    <col min="14595" max="14595" width="5.375" style="304" customWidth="1"/>
    <col min="14596" max="14596" width="13.75" style="304" customWidth="1"/>
    <col min="14597" max="14597" width="15.125" style="304" customWidth="1"/>
    <col min="14598" max="14840" width="8" style="304"/>
    <col min="14841" max="14841" width="9" style="304" customWidth="1"/>
    <col min="14842" max="14842" width="12" style="304" customWidth="1"/>
    <col min="14843" max="14843" width="8" style="304" customWidth="1"/>
    <col min="14844" max="14844" width="11" style="304" customWidth="1"/>
    <col min="14845" max="14845" width="10.625" style="304" customWidth="1"/>
    <col min="14846" max="14846" width="11.25" style="304" customWidth="1"/>
    <col min="14847" max="14847" width="10.25" style="304" customWidth="1"/>
    <col min="14848" max="14848" width="10.125" style="304" customWidth="1"/>
    <col min="14849" max="14849" width="7.5" style="304" customWidth="1"/>
    <col min="14850" max="14850" width="9.875" style="304" customWidth="1"/>
    <col min="14851" max="14851" width="5.375" style="304" customWidth="1"/>
    <col min="14852" max="14852" width="13.75" style="304" customWidth="1"/>
    <col min="14853" max="14853" width="15.125" style="304" customWidth="1"/>
    <col min="14854" max="15096" width="8" style="304"/>
    <col min="15097" max="15097" width="9" style="304" customWidth="1"/>
    <col min="15098" max="15098" width="12" style="304" customWidth="1"/>
    <col min="15099" max="15099" width="8" style="304" customWidth="1"/>
    <col min="15100" max="15100" width="11" style="304" customWidth="1"/>
    <col min="15101" max="15101" width="10.625" style="304" customWidth="1"/>
    <col min="15102" max="15102" width="11.25" style="304" customWidth="1"/>
    <col min="15103" max="15103" width="10.25" style="304" customWidth="1"/>
    <col min="15104" max="15104" width="10.125" style="304" customWidth="1"/>
    <col min="15105" max="15105" width="7.5" style="304" customWidth="1"/>
    <col min="15106" max="15106" width="9.875" style="304" customWidth="1"/>
    <col min="15107" max="15107" width="5.375" style="304" customWidth="1"/>
    <col min="15108" max="15108" width="13.75" style="304" customWidth="1"/>
    <col min="15109" max="15109" width="15.125" style="304" customWidth="1"/>
    <col min="15110" max="15352" width="8" style="304"/>
    <col min="15353" max="15353" width="9" style="304" customWidth="1"/>
    <col min="15354" max="15354" width="12" style="304" customWidth="1"/>
    <col min="15355" max="15355" width="8" style="304" customWidth="1"/>
    <col min="15356" max="15356" width="11" style="304" customWidth="1"/>
    <col min="15357" max="15357" width="10.625" style="304" customWidth="1"/>
    <col min="15358" max="15358" width="11.25" style="304" customWidth="1"/>
    <col min="15359" max="15359" width="10.25" style="304" customWidth="1"/>
    <col min="15360" max="15360" width="10.125" style="304" customWidth="1"/>
    <col min="15361" max="15361" width="7.5" style="304" customWidth="1"/>
    <col min="15362" max="15362" width="9.875" style="304" customWidth="1"/>
    <col min="15363" max="15363" width="5.375" style="304" customWidth="1"/>
    <col min="15364" max="15364" width="13.75" style="304" customWidth="1"/>
    <col min="15365" max="15365" width="15.125" style="304" customWidth="1"/>
    <col min="15366" max="15608" width="8" style="304"/>
    <col min="15609" max="15609" width="9" style="304" customWidth="1"/>
    <col min="15610" max="15610" width="12" style="304" customWidth="1"/>
    <col min="15611" max="15611" width="8" style="304" customWidth="1"/>
    <col min="15612" max="15612" width="11" style="304" customWidth="1"/>
    <col min="15613" max="15613" width="10.625" style="304" customWidth="1"/>
    <col min="15614" max="15614" width="11.25" style="304" customWidth="1"/>
    <col min="15615" max="15615" width="10.25" style="304" customWidth="1"/>
    <col min="15616" max="15616" width="10.125" style="304" customWidth="1"/>
    <col min="15617" max="15617" width="7.5" style="304" customWidth="1"/>
    <col min="15618" max="15618" width="9.875" style="304" customWidth="1"/>
    <col min="15619" max="15619" width="5.375" style="304" customWidth="1"/>
    <col min="15620" max="15620" width="13.75" style="304" customWidth="1"/>
    <col min="15621" max="15621" width="15.125" style="304" customWidth="1"/>
    <col min="15622" max="15864" width="8" style="304"/>
    <col min="15865" max="15865" width="9" style="304" customWidth="1"/>
    <col min="15866" max="15866" width="12" style="304" customWidth="1"/>
    <col min="15867" max="15867" width="8" style="304" customWidth="1"/>
    <col min="15868" max="15868" width="11" style="304" customWidth="1"/>
    <col min="15869" max="15869" width="10.625" style="304" customWidth="1"/>
    <col min="15870" max="15870" width="11.25" style="304" customWidth="1"/>
    <col min="15871" max="15871" width="10.25" style="304" customWidth="1"/>
    <col min="15872" max="15872" width="10.125" style="304" customWidth="1"/>
    <col min="15873" max="15873" width="7.5" style="304" customWidth="1"/>
    <col min="15874" max="15874" width="9.875" style="304" customWidth="1"/>
    <col min="15875" max="15875" width="5.375" style="304" customWidth="1"/>
    <col min="15876" max="15876" width="13.75" style="304" customWidth="1"/>
    <col min="15877" max="15877" width="15.125" style="304" customWidth="1"/>
    <col min="15878" max="16120" width="8" style="304"/>
    <col min="16121" max="16121" width="9" style="304" customWidth="1"/>
    <col min="16122" max="16122" width="12" style="304" customWidth="1"/>
    <col min="16123" max="16123" width="8" style="304" customWidth="1"/>
    <col min="16124" max="16124" width="11" style="304" customWidth="1"/>
    <col min="16125" max="16125" width="10.625" style="304" customWidth="1"/>
    <col min="16126" max="16126" width="11.25" style="304" customWidth="1"/>
    <col min="16127" max="16127" width="10.25" style="304" customWidth="1"/>
    <col min="16128" max="16128" width="10.125" style="304" customWidth="1"/>
    <col min="16129" max="16129" width="7.5" style="304" customWidth="1"/>
    <col min="16130" max="16130" width="9.875" style="304" customWidth="1"/>
    <col min="16131" max="16131" width="5.375" style="304" customWidth="1"/>
    <col min="16132" max="16132" width="13.75" style="304" customWidth="1"/>
    <col min="16133" max="16133" width="15.125" style="304" customWidth="1"/>
    <col min="16134" max="16384" width="8" style="304"/>
  </cols>
  <sheetData>
    <row r="1" spans="1:14" ht="18" x14ac:dyDescent="0.25">
      <c r="A1" s="300" t="s">
        <v>1128</v>
      </c>
      <c r="B1" s="300"/>
      <c r="C1" s="300"/>
      <c r="D1" s="300"/>
      <c r="E1" s="300"/>
      <c r="F1" s="300"/>
      <c r="G1" s="301"/>
      <c r="H1" s="302"/>
      <c r="I1" s="301"/>
      <c r="J1" s="339"/>
      <c r="K1" s="339" t="s">
        <v>917</v>
      </c>
      <c r="L1" s="303"/>
      <c r="M1" s="303"/>
    </row>
    <row r="2" spans="1:14" ht="18" x14ac:dyDescent="0.25">
      <c r="A2" s="300" t="s">
        <v>1129</v>
      </c>
      <c r="B2" s="300"/>
      <c r="C2" s="300"/>
      <c r="D2" s="300"/>
      <c r="E2" s="300"/>
      <c r="F2" s="300"/>
      <c r="G2" s="305"/>
      <c r="H2" s="302"/>
      <c r="I2" s="303"/>
      <c r="J2" s="303"/>
      <c r="K2" s="303"/>
      <c r="L2" s="303"/>
      <c r="M2" s="303"/>
    </row>
    <row r="3" spans="1:14" ht="18" x14ac:dyDescent="0.25">
      <c r="A3" s="300" t="s">
        <v>346</v>
      </c>
      <c r="B3" s="300"/>
      <c r="C3" s="300"/>
      <c r="D3" s="305"/>
      <c r="E3" s="305"/>
      <c r="F3" s="305"/>
      <c r="G3" s="305"/>
      <c r="H3" s="302"/>
      <c r="I3" s="303"/>
      <c r="J3" s="303"/>
      <c r="K3" s="303"/>
      <c r="L3" s="303"/>
      <c r="M3" s="303"/>
    </row>
    <row r="4" spans="1:14" ht="18" x14ac:dyDescent="0.25">
      <c r="A4" s="300"/>
      <c r="B4" s="300"/>
      <c r="C4" s="300"/>
      <c r="D4" s="305"/>
      <c r="E4" s="305"/>
      <c r="F4" s="305"/>
      <c r="G4" s="305"/>
      <c r="H4" s="302"/>
      <c r="I4" s="303"/>
      <c r="J4" s="303"/>
      <c r="K4" s="303"/>
      <c r="L4" s="303"/>
      <c r="M4" s="303"/>
    </row>
    <row r="5" spans="1:14" ht="20.100000000000001" customHeight="1" x14ac:dyDescent="0.25">
      <c r="A5" s="340" t="s">
        <v>62</v>
      </c>
      <c r="B5" s="1566" t="s">
        <v>347</v>
      </c>
      <c r="C5" s="1566"/>
      <c r="D5" s="1566"/>
      <c r="E5" s="1566"/>
      <c r="F5" s="1566"/>
      <c r="G5" s="1566"/>
      <c r="H5" s="1566"/>
      <c r="I5" s="1566"/>
      <c r="J5" s="1566"/>
      <c r="K5" s="1566"/>
      <c r="L5" s="303"/>
      <c r="M5" s="303"/>
    </row>
    <row r="6" spans="1:14" s="334" customFormat="1" ht="15" customHeight="1" x14ac:dyDescent="0.25">
      <c r="A6" s="341">
        <v>2007</v>
      </c>
      <c r="B6" s="342"/>
      <c r="C6" s="342"/>
      <c r="D6" s="343"/>
      <c r="E6" s="343"/>
      <c r="F6" s="343">
        <v>691</v>
      </c>
      <c r="G6" s="305"/>
      <c r="H6" s="302"/>
      <c r="I6" s="309"/>
      <c r="J6" s="309"/>
      <c r="K6" s="342"/>
      <c r="L6" s="317"/>
      <c r="M6" s="309"/>
    </row>
    <row r="7" spans="1:14" s="334" customFormat="1" ht="15" customHeight="1" x14ac:dyDescent="0.25">
      <c r="A7" s="344">
        <v>2008</v>
      </c>
      <c r="B7" s="342"/>
      <c r="C7" s="342"/>
      <c r="D7" s="343"/>
      <c r="E7" s="343"/>
      <c r="F7" s="343">
        <v>486</v>
      </c>
      <c r="G7" s="305"/>
      <c r="H7" s="302"/>
      <c r="I7" s="309"/>
      <c r="J7" s="309"/>
      <c r="K7" s="342"/>
      <c r="L7" s="317"/>
      <c r="M7" s="309"/>
    </row>
    <row r="8" spans="1:14" s="334" customFormat="1" ht="15" customHeight="1" x14ac:dyDescent="0.25">
      <c r="A8" s="344">
        <v>2009</v>
      </c>
      <c r="B8" s="342"/>
      <c r="C8" s="342"/>
      <c r="D8" s="343"/>
      <c r="E8" s="343"/>
      <c r="F8" s="343">
        <v>588</v>
      </c>
      <c r="G8" s="305"/>
      <c r="H8" s="302"/>
      <c r="I8" s="309"/>
      <c r="J8" s="309"/>
      <c r="K8" s="342"/>
      <c r="L8" s="317"/>
      <c r="M8" s="309"/>
    </row>
    <row r="9" spans="1:14" s="334" customFormat="1" ht="15" customHeight="1" x14ac:dyDescent="0.25">
      <c r="A9" s="344">
        <v>2010</v>
      </c>
      <c r="B9" s="342"/>
      <c r="C9" s="342"/>
      <c r="D9" s="343"/>
      <c r="E9" s="343"/>
      <c r="F9" s="343">
        <v>893</v>
      </c>
      <c r="G9" s="305"/>
      <c r="H9" s="302"/>
      <c r="I9" s="309"/>
      <c r="J9" s="309"/>
      <c r="K9" s="342"/>
      <c r="L9" s="309"/>
      <c r="M9" s="309"/>
    </row>
    <row r="10" spans="1:14" s="334" customFormat="1" ht="15" customHeight="1" x14ac:dyDescent="0.25">
      <c r="A10" s="344">
        <v>2011</v>
      </c>
      <c r="B10" s="342"/>
      <c r="C10" s="342"/>
      <c r="D10" s="343"/>
      <c r="E10" s="343"/>
      <c r="F10" s="343">
        <v>1117</v>
      </c>
      <c r="G10" s="345"/>
      <c r="H10" s="302"/>
      <c r="I10" s="309"/>
      <c r="J10" s="309"/>
      <c r="K10" s="342"/>
      <c r="L10" s="309"/>
      <c r="M10" s="309"/>
    </row>
    <row r="11" spans="1:14" s="334" customFormat="1" ht="15" customHeight="1" x14ac:dyDescent="0.25">
      <c r="A11" s="344">
        <v>2012</v>
      </c>
      <c r="B11" s="342"/>
      <c r="C11" s="342"/>
      <c r="D11" s="343"/>
      <c r="E11" s="343"/>
      <c r="F11" s="343">
        <v>1580</v>
      </c>
      <c r="G11" s="305"/>
      <c r="H11" s="302"/>
      <c r="I11" s="309"/>
      <c r="J11" s="309"/>
      <c r="K11" s="342"/>
      <c r="L11" s="309"/>
      <c r="M11" s="309"/>
    </row>
    <row r="12" spans="1:14" s="334" customFormat="1" ht="15" customHeight="1" x14ac:dyDescent="0.25">
      <c r="A12" s="344">
        <v>2013</v>
      </c>
      <c r="B12" s="342"/>
      <c r="C12" s="342"/>
      <c r="D12" s="343"/>
      <c r="E12" s="343"/>
      <c r="F12" s="343">
        <v>1688</v>
      </c>
      <c r="G12" s="305"/>
      <c r="H12" s="302"/>
      <c r="I12" s="309"/>
      <c r="J12" s="309"/>
      <c r="K12" s="342"/>
      <c r="L12" s="309"/>
      <c r="M12" s="309"/>
    </row>
    <row r="13" spans="1:14" s="334" customFormat="1" ht="15" customHeight="1" x14ac:dyDescent="0.25">
      <c r="A13" s="346">
        <v>2014</v>
      </c>
      <c r="B13" s="347"/>
      <c r="C13" s="347"/>
      <c r="D13" s="348"/>
      <c r="E13" s="348"/>
      <c r="F13" s="348">
        <v>1762</v>
      </c>
      <c r="G13" s="327"/>
      <c r="H13" s="349"/>
      <c r="I13" s="350"/>
      <c r="J13" s="350"/>
      <c r="K13" s="347"/>
      <c r="L13" s="309"/>
      <c r="M13" s="309"/>
    </row>
    <row r="14" spans="1:14" s="334" customFormat="1" ht="15" customHeight="1" x14ac:dyDescent="0.25">
      <c r="A14" s="351"/>
      <c r="B14" s="351"/>
      <c r="C14" s="351"/>
      <c r="D14" s="322"/>
      <c r="E14" s="322"/>
      <c r="F14" s="305"/>
      <c r="G14" s="305"/>
      <c r="H14" s="302"/>
      <c r="I14" s="309"/>
      <c r="J14" s="309"/>
      <c r="K14" s="309"/>
      <c r="L14" s="309"/>
      <c r="M14" s="309"/>
    </row>
    <row r="15" spans="1:14" s="334" customFormat="1" ht="32.25" customHeight="1" x14ac:dyDescent="0.25">
      <c r="A15" s="1569" t="s">
        <v>381</v>
      </c>
      <c r="B15" s="1569"/>
      <c r="C15" s="1569"/>
      <c r="D15" s="1569"/>
      <c r="E15" s="1569"/>
      <c r="F15" s="1569"/>
      <c r="G15" s="1569"/>
      <c r="H15" s="1569"/>
      <c r="I15" s="1569"/>
      <c r="J15" s="1569"/>
      <c r="K15" s="1569"/>
      <c r="L15" s="1569"/>
      <c r="M15" s="1569"/>
      <c r="N15" s="1569"/>
    </row>
    <row r="16" spans="1:14" s="334" customFormat="1" ht="15" customHeight="1" x14ac:dyDescent="0.25">
      <c r="A16" s="352"/>
      <c r="B16" s="352"/>
      <c r="C16" s="352"/>
      <c r="D16" s="352"/>
      <c r="E16" s="352"/>
      <c r="F16" s="352"/>
      <c r="G16" s="352"/>
      <c r="H16" s="302"/>
      <c r="I16" s="309"/>
      <c r="J16" s="309"/>
      <c r="K16" s="309"/>
      <c r="L16" s="309"/>
      <c r="M16" s="309"/>
    </row>
    <row r="17" spans="1:14" s="334" customFormat="1" ht="15" customHeight="1" x14ac:dyDescent="0.25">
      <c r="A17" s="352"/>
      <c r="B17" s="352"/>
      <c r="C17" s="352"/>
      <c r="D17" s="352"/>
      <c r="E17" s="352"/>
      <c r="F17" s="352"/>
      <c r="G17" s="352"/>
      <c r="H17" s="302"/>
      <c r="I17" s="309"/>
      <c r="J17" s="309"/>
      <c r="K17" s="309"/>
      <c r="L17" s="309"/>
      <c r="M17" s="309"/>
    </row>
    <row r="18" spans="1:14" s="334" customFormat="1" ht="15" customHeight="1" x14ac:dyDescent="0.25">
      <c r="A18" s="351"/>
      <c r="B18" s="351"/>
      <c r="C18" s="351"/>
      <c r="D18" s="353"/>
      <c r="E18" s="353"/>
      <c r="F18" s="353"/>
      <c r="G18" s="353"/>
      <c r="H18" s="353"/>
      <c r="I18" s="353"/>
      <c r="J18" s="354"/>
      <c r="K18" s="309"/>
      <c r="L18" s="309"/>
      <c r="M18" s="309"/>
    </row>
    <row r="19" spans="1:14" s="334" customFormat="1" ht="18" customHeight="1" x14ac:dyDescent="0.25">
      <c r="A19" s="300" t="s">
        <v>382</v>
      </c>
      <c r="B19" s="300"/>
      <c r="C19" s="300"/>
      <c r="D19" s="355"/>
      <c r="E19" s="355"/>
      <c r="F19" s="355"/>
      <c r="G19" s="356"/>
      <c r="H19" s="353"/>
      <c r="I19" s="353"/>
      <c r="J19" s="354"/>
      <c r="K19" s="309"/>
      <c r="L19" s="309"/>
      <c r="M19" s="356"/>
      <c r="N19" s="357" t="s">
        <v>918</v>
      </c>
    </row>
    <row r="20" spans="1:14" s="334" customFormat="1" ht="15" customHeight="1" x14ac:dyDescent="0.25">
      <c r="A20" s="300" t="s">
        <v>190</v>
      </c>
      <c r="B20" s="300"/>
      <c r="C20" s="300"/>
      <c r="D20" s="355"/>
      <c r="E20" s="355"/>
      <c r="F20" s="355"/>
      <c r="G20" s="355"/>
      <c r="H20" s="353"/>
      <c r="I20" s="353"/>
      <c r="J20" s="354"/>
      <c r="K20" s="309"/>
      <c r="L20" s="309"/>
      <c r="M20" s="309"/>
    </row>
    <row r="21" spans="1:14" s="334" customFormat="1" ht="15" customHeight="1" x14ac:dyDescent="0.25">
      <c r="A21" s="351"/>
      <c r="B21" s="351"/>
      <c r="C21" s="351"/>
      <c r="D21" s="353"/>
      <c r="E21" s="353"/>
      <c r="F21" s="353"/>
      <c r="G21" s="353"/>
      <c r="H21" s="353"/>
      <c r="I21" s="353"/>
      <c r="J21" s="354"/>
      <c r="K21" s="309"/>
      <c r="L21" s="309"/>
      <c r="M21" s="309"/>
    </row>
    <row r="22" spans="1:14" s="334" customFormat="1" ht="20.100000000000001" customHeight="1" x14ac:dyDescent="0.25">
      <c r="A22" s="1570" t="s">
        <v>383</v>
      </c>
      <c r="B22" s="1572" t="s">
        <v>347</v>
      </c>
      <c r="C22" s="1572"/>
      <c r="D22" s="1572"/>
      <c r="E22" s="1572"/>
      <c r="F22" s="1572"/>
      <c r="G22" s="1572"/>
      <c r="H22" s="358"/>
      <c r="I22" s="1572" t="s">
        <v>384</v>
      </c>
      <c r="J22" s="1572"/>
      <c r="K22" s="1572"/>
      <c r="L22" s="1572"/>
      <c r="M22" s="1572"/>
      <c r="N22" s="1572"/>
    </row>
    <row r="23" spans="1:14" s="334" customFormat="1" ht="20.100000000000001" customHeight="1" x14ac:dyDescent="0.25">
      <c r="A23" s="1571"/>
      <c r="B23" s="359">
        <v>2012</v>
      </c>
      <c r="C23" s="359"/>
      <c r="D23" s="360">
        <v>2013</v>
      </c>
      <c r="E23" s="360"/>
      <c r="F23" s="360">
        <v>2014</v>
      </c>
      <c r="G23" s="361"/>
      <c r="H23" s="359"/>
      <c r="I23" s="359">
        <v>2012</v>
      </c>
      <c r="J23" s="359"/>
      <c r="K23" s="360">
        <v>2013</v>
      </c>
      <c r="L23" s="360"/>
      <c r="M23" s="360">
        <v>2014</v>
      </c>
      <c r="N23" s="361"/>
    </row>
    <row r="24" spans="1:14" s="334" customFormat="1" ht="15" customHeight="1" x14ac:dyDescent="0.25">
      <c r="A24" s="362" t="s">
        <v>385</v>
      </c>
      <c r="B24" s="363">
        <v>916</v>
      </c>
      <c r="C24" s="351"/>
      <c r="D24" s="364">
        <v>979</v>
      </c>
      <c r="E24" s="365"/>
      <c r="F24" s="365">
        <v>950</v>
      </c>
      <c r="G24" s="365"/>
      <c r="H24" s="365"/>
      <c r="I24" s="366">
        <v>0.57999999999999996</v>
      </c>
      <c r="J24" s="367"/>
      <c r="K24" s="368">
        <v>0.57999999999999996</v>
      </c>
      <c r="L24" s="309"/>
      <c r="M24" s="368">
        <v>0.54</v>
      </c>
      <c r="N24" s="309"/>
    </row>
    <row r="25" spans="1:14" s="334" customFormat="1" ht="15" customHeight="1" x14ac:dyDescent="0.25">
      <c r="A25" s="369" t="s">
        <v>386</v>
      </c>
      <c r="B25" s="363">
        <v>638</v>
      </c>
      <c r="C25" s="351"/>
      <c r="D25" s="364">
        <v>693</v>
      </c>
      <c r="E25" s="365"/>
      <c r="F25" s="365">
        <v>784</v>
      </c>
      <c r="G25" s="365"/>
      <c r="H25" s="365"/>
      <c r="I25" s="366">
        <v>0.4</v>
      </c>
      <c r="J25" s="367"/>
      <c r="K25" s="368">
        <v>0.41</v>
      </c>
      <c r="L25" s="309"/>
      <c r="M25" s="368">
        <v>0.44</v>
      </c>
      <c r="N25" s="309"/>
    </row>
    <row r="26" spans="1:14" s="334" customFormat="1" ht="15" customHeight="1" x14ac:dyDescent="0.25">
      <c r="A26" s="370" t="s">
        <v>387</v>
      </c>
      <c r="B26" s="371">
        <v>26</v>
      </c>
      <c r="C26" s="372"/>
      <c r="D26" s="373">
        <v>16</v>
      </c>
      <c r="E26" s="374"/>
      <c r="F26" s="374">
        <v>28</v>
      </c>
      <c r="G26" s="374"/>
      <c r="H26" s="374"/>
      <c r="I26" s="375">
        <v>0.02</v>
      </c>
      <c r="J26" s="376"/>
      <c r="K26" s="377">
        <v>0.01</v>
      </c>
      <c r="L26" s="350"/>
      <c r="M26" s="377">
        <v>0.02</v>
      </c>
      <c r="N26" s="350"/>
    </row>
    <row r="27" spans="1:14" s="334" customFormat="1" ht="15" customHeight="1" x14ac:dyDescent="0.25">
      <c r="A27" s="351"/>
      <c r="B27" s="351"/>
      <c r="C27" s="351"/>
      <c r="D27" s="353"/>
      <c r="E27" s="353"/>
      <c r="F27" s="353"/>
      <c r="G27" s="353"/>
      <c r="H27" s="353"/>
      <c r="I27" s="353"/>
      <c r="J27" s="354"/>
      <c r="K27" s="309"/>
      <c r="L27" s="309"/>
      <c r="M27" s="309"/>
    </row>
    <row r="28" spans="1:14" s="334" customFormat="1" ht="31.5" customHeight="1" x14ac:dyDescent="0.25">
      <c r="A28" s="1569" t="s">
        <v>381</v>
      </c>
      <c r="B28" s="1569"/>
      <c r="C28" s="1569"/>
      <c r="D28" s="1569"/>
      <c r="E28" s="1569"/>
      <c r="F28" s="1569"/>
      <c r="G28" s="1569"/>
      <c r="H28" s="1569"/>
      <c r="I28" s="1569"/>
      <c r="J28" s="1569"/>
      <c r="K28" s="1569"/>
      <c r="L28" s="1569"/>
      <c r="M28" s="1569"/>
      <c r="N28" s="1569"/>
    </row>
    <row r="29" spans="1:14" s="334" customFormat="1" ht="15" customHeight="1" x14ac:dyDescent="0.25">
      <c r="A29" s="351"/>
      <c r="B29" s="351"/>
      <c r="C29" s="351"/>
      <c r="D29" s="353"/>
      <c r="E29" s="353"/>
      <c r="F29" s="353"/>
      <c r="G29" s="353"/>
      <c r="H29" s="353"/>
      <c r="I29" s="353"/>
      <c r="J29" s="354"/>
      <c r="K29" s="309"/>
      <c r="L29" s="309"/>
      <c r="M29" s="309"/>
    </row>
    <row r="30" spans="1:14" s="334" customFormat="1" ht="15" customHeight="1" x14ac:dyDescent="0.25">
      <c r="A30" s="351"/>
      <c r="B30" s="351"/>
      <c r="C30" s="351"/>
      <c r="D30" s="353"/>
      <c r="E30" s="353"/>
      <c r="F30" s="353"/>
      <c r="G30" s="353"/>
      <c r="H30" s="353"/>
      <c r="I30" s="353"/>
      <c r="J30" s="354"/>
      <c r="K30" s="309"/>
      <c r="L30" s="309"/>
      <c r="M30" s="309"/>
    </row>
    <row r="31" spans="1:14" s="334" customFormat="1" ht="15" customHeight="1" x14ac:dyDescent="0.25">
      <c r="A31" s="351"/>
      <c r="B31" s="351"/>
      <c r="C31" s="351"/>
      <c r="D31" s="353"/>
      <c r="E31" s="353"/>
      <c r="F31" s="353"/>
      <c r="G31" s="353"/>
      <c r="H31" s="353"/>
      <c r="I31" s="353"/>
      <c r="J31" s="354"/>
      <c r="K31" s="309"/>
      <c r="L31" s="309"/>
      <c r="M31" s="309"/>
    </row>
  </sheetData>
  <mergeCells count="6">
    <mergeCell ref="B5:K5"/>
    <mergeCell ref="A28:N28"/>
    <mergeCell ref="A15:N15"/>
    <mergeCell ref="A22:A23"/>
    <mergeCell ref="B22:G22"/>
    <mergeCell ref="I22:N22"/>
  </mergeCells>
  <printOptions horizontalCentered="1" verticalCentered="1"/>
  <pageMargins left="0.98425196850393704" right="0.39370078740157483" top="0.39370078740157483" bottom="0.39370078740157483" header="0" footer="0.19685039370078741"/>
  <pageSetup paperSize="5" orientation="landscape" r:id="rId1"/>
  <headerFooter>
    <oddFooter>&amp;R288</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00B"/>
  </sheetPr>
  <dimension ref="A1:M27"/>
  <sheetViews>
    <sheetView showGridLines="0" view="pageBreakPreview" zoomScaleNormal="100" zoomScaleSheetLayoutView="100" workbookViewId="0">
      <selection activeCell="I8" sqref="I8"/>
    </sheetView>
  </sheetViews>
  <sheetFormatPr baseColWidth="10" defaultColWidth="8" defaultRowHeight="15" x14ac:dyDescent="0.25"/>
  <cols>
    <col min="1" max="1" width="22.5" style="304" customWidth="1"/>
    <col min="2" max="2" width="13.75" style="304" customWidth="1"/>
    <col min="3" max="3" width="3.25" style="304" customWidth="1"/>
    <col min="4" max="4" width="13.75" style="304" customWidth="1"/>
    <col min="5" max="5" width="3.25" style="304" customWidth="1"/>
    <col min="6" max="6" width="13.75" style="304" customWidth="1"/>
    <col min="7" max="7" width="3.25" style="304" customWidth="1"/>
    <col min="8" max="8" width="13.75" style="304" customWidth="1"/>
    <col min="9" max="9" width="3.25" style="304" customWidth="1"/>
    <col min="10" max="10" width="9.375" style="304" customWidth="1"/>
    <col min="11" max="11" width="3.25" style="304" customWidth="1"/>
    <col min="12" max="12" width="9.375" style="304" customWidth="1"/>
    <col min="13" max="13" width="3.25" style="304" customWidth="1"/>
    <col min="14" max="247" width="8" style="304"/>
    <col min="248" max="248" width="9" style="304" customWidth="1"/>
    <col min="249" max="249" width="12" style="304" customWidth="1"/>
    <col min="250" max="250" width="8" style="304" customWidth="1"/>
    <col min="251" max="251" width="11" style="304" customWidth="1"/>
    <col min="252" max="252" width="10.625" style="304" customWidth="1"/>
    <col min="253" max="253" width="11.25" style="304" customWidth="1"/>
    <col min="254" max="254" width="10.25" style="304" customWidth="1"/>
    <col min="255" max="255" width="10.125" style="304" customWidth="1"/>
    <col min="256" max="256" width="7.5" style="304" customWidth="1"/>
    <col min="257" max="257" width="9.875" style="304" customWidth="1"/>
    <col min="258" max="258" width="5.375" style="304" customWidth="1"/>
    <col min="259" max="259" width="13.75" style="304" customWidth="1"/>
    <col min="260" max="260" width="15.125" style="304" customWidth="1"/>
    <col min="261" max="503" width="8" style="304"/>
    <col min="504" max="504" width="9" style="304" customWidth="1"/>
    <col min="505" max="505" width="12" style="304" customWidth="1"/>
    <col min="506" max="506" width="8" style="304" customWidth="1"/>
    <col min="507" max="507" width="11" style="304" customWidth="1"/>
    <col min="508" max="508" width="10.625" style="304" customWidth="1"/>
    <col min="509" max="509" width="11.25" style="304" customWidth="1"/>
    <col min="510" max="510" width="10.25" style="304" customWidth="1"/>
    <col min="511" max="511" width="10.125" style="304" customWidth="1"/>
    <col min="512" max="512" width="7.5" style="304" customWidth="1"/>
    <col min="513" max="513" width="9.875" style="304" customWidth="1"/>
    <col min="514" max="514" width="5.375" style="304" customWidth="1"/>
    <col min="515" max="515" width="13.75" style="304" customWidth="1"/>
    <col min="516" max="516" width="15.125" style="304" customWidth="1"/>
    <col min="517" max="759" width="8" style="304"/>
    <col min="760" max="760" width="9" style="304" customWidth="1"/>
    <col min="761" max="761" width="12" style="304" customWidth="1"/>
    <col min="762" max="762" width="8" style="304" customWidth="1"/>
    <col min="763" max="763" width="11" style="304" customWidth="1"/>
    <col min="764" max="764" width="10.625" style="304" customWidth="1"/>
    <col min="765" max="765" width="11.25" style="304" customWidth="1"/>
    <col min="766" max="766" width="10.25" style="304" customWidth="1"/>
    <col min="767" max="767" width="10.125" style="304" customWidth="1"/>
    <col min="768" max="768" width="7.5" style="304" customWidth="1"/>
    <col min="769" max="769" width="9.875" style="304" customWidth="1"/>
    <col min="770" max="770" width="5.375" style="304" customWidth="1"/>
    <col min="771" max="771" width="13.75" style="304" customWidth="1"/>
    <col min="772" max="772" width="15.125" style="304" customWidth="1"/>
    <col min="773" max="1015" width="8" style="304"/>
    <col min="1016" max="1016" width="9" style="304" customWidth="1"/>
    <col min="1017" max="1017" width="12" style="304" customWidth="1"/>
    <col min="1018" max="1018" width="8" style="304" customWidth="1"/>
    <col min="1019" max="1019" width="11" style="304" customWidth="1"/>
    <col min="1020" max="1020" width="10.625" style="304" customWidth="1"/>
    <col min="1021" max="1021" width="11.25" style="304" customWidth="1"/>
    <col min="1022" max="1022" width="10.25" style="304" customWidth="1"/>
    <col min="1023" max="1023" width="10.125" style="304" customWidth="1"/>
    <col min="1024" max="1024" width="7.5" style="304" customWidth="1"/>
    <col min="1025" max="1025" width="9.875" style="304" customWidth="1"/>
    <col min="1026" max="1026" width="5.375" style="304" customWidth="1"/>
    <col min="1027" max="1027" width="13.75" style="304" customWidth="1"/>
    <col min="1028" max="1028" width="15.125" style="304" customWidth="1"/>
    <col min="1029" max="1271" width="8" style="304"/>
    <col min="1272" max="1272" width="9" style="304" customWidth="1"/>
    <col min="1273" max="1273" width="12" style="304" customWidth="1"/>
    <col min="1274" max="1274" width="8" style="304" customWidth="1"/>
    <col min="1275" max="1275" width="11" style="304" customWidth="1"/>
    <col min="1276" max="1276" width="10.625" style="304" customWidth="1"/>
    <col min="1277" max="1277" width="11.25" style="304" customWidth="1"/>
    <col min="1278" max="1278" width="10.25" style="304" customWidth="1"/>
    <col min="1279" max="1279" width="10.125" style="304" customWidth="1"/>
    <col min="1280" max="1280" width="7.5" style="304" customWidth="1"/>
    <col min="1281" max="1281" width="9.875" style="304" customWidth="1"/>
    <col min="1282" max="1282" width="5.375" style="304" customWidth="1"/>
    <col min="1283" max="1283" width="13.75" style="304" customWidth="1"/>
    <col min="1284" max="1284" width="15.125" style="304" customWidth="1"/>
    <col min="1285" max="1527" width="8" style="304"/>
    <col min="1528" max="1528" width="9" style="304" customWidth="1"/>
    <col min="1529" max="1529" width="12" style="304" customWidth="1"/>
    <col min="1530" max="1530" width="8" style="304" customWidth="1"/>
    <col min="1531" max="1531" width="11" style="304" customWidth="1"/>
    <col min="1532" max="1532" width="10.625" style="304" customWidth="1"/>
    <col min="1533" max="1533" width="11.25" style="304" customWidth="1"/>
    <col min="1534" max="1534" width="10.25" style="304" customWidth="1"/>
    <col min="1535" max="1535" width="10.125" style="304" customWidth="1"/>
    <col min="1536" max="1536" width="7.5" style="304" customWidth="1"/>
    <col min="1537" max="1537" width="9.875" style="304" customWidth="1"/>
    <col min="1538" max="1538" width="5.375" style="304" customWidth="1"/>
    <col min="1539" max="1539" width="13.75" style="304" customWidth="1"/>
    <col min="1540" max="1540" width="15.125" style="304" customWidth="1"/>
    <col min="1541" max="1783" width="8" style="304"/>
    <col min="1784" max="1784" width="9" style="304" customWidth="1"/>
    <col min="1785" max="1785" width="12" style="304" customWidth="1"/>
    <col min="1786" max="1786" width="8" style="304" customWidth="1"/>
    <col min="1787" max="1787" width="11" style="304" customWidth="1"/>
    <col min="1788" max="1788" width="10.625" style="304" customWidth="1"/>
    <col min="1789" max="1789" width="11.25" style="304" customWidth="1"/>
    <col min="1790" max="1790" width="10.25" style="304" customWidth="1"/>
    <col min="1791" max="1791" width="10.125" style="304" customWidth="1"/>
    <col min="1792" max="1792" width="7.5" style="304" customWidth="1"/>
    <col min="1793" max="1793" width="9.875" style="304" customWidth="1"/>
    <col min="1794" max="1794" width="5.375" style="304" customWidth="1"/>
    <col min="1795" max="1795" width="13.75" style="304" customWidth="1"/>
    <col min="1796" max="1796" width="15.125" style="304" customWidth="1"/>
    <col min="1797" max="2039" width="8" style="304"/>
    <col min="2040" max="2040" width="9" style="304" customWidth="1"/>
    <col min="2041" max="2041" width="12" style="304" customWidth="1"/>
    <col min="2042" max="2042" width="8" style="304" customWidth="1"/>
    <col min="2043" max="2043" width="11" style="304" customWidth="1"/>
    <col min="2044" max="2044" width="10.625" style="304" customWidth="1"/>
    <col min="2045" max="2045" width="11.25" style="304" customWidth="1"/>
    <col min="2046" max="2046" width="10.25" style="304" customWidth="1"/>
    <col min="2047" max="2047" width="10.125" style="304" customWidth="1"/>
    <col min="2048" max="2048" width="7.5" style="304" customWidth="1"/>
    <col min="2049" max="2049" width="9.875" style="304" customWidth="1"/>
    <col min="2050" max="2050" width="5.375" style="304" customWidth="1"/>
    <col min="2051" max="2051" width="13.75" style="304" customWidth="1"/>
    <col min="2052" max="2052" width="15.125" style="304" customWidth="1"/>
    <col min="2053" max="2295" width="8" style="304"/>
    <col min="2296" max="2296" width="9" style="304" customWidth="1"/>
    <col min="2297" max="2297" width="12" style="304" customWidth="1"/>
    <col min="2298" max="2298" width="8" style="304" customWidth="1"/>
    <col min="2299" max="2299" width="11" style="304" customWidth="1"/>
    <col min="2300" max="2300" width="10.625" style="304" customWidth="1"/>
    <col min="2301" max="2301" width="11.25" style="304" customWidth="1"/>
    <col min="2302" max="2302" width="10.25" style="304" customWidth="1"/>
    <col min="2303" max="2303" width="10.125" style="304" customWidth="1"/>
    <col min="2304" max="2304" width="7.5" style="304" customWidth="1"/>
    <col min="2305" max="2305" width="9.875" style="304" customWidth="1"/>
    <col min="2306" max="2306" width="5.375" style="304" customWidth="1"/>
    <col min="2307" max="2307" width="13.75" style="304" customWidth="1"/>
    <col min="2308" max="2308" width="15.125" style="304" customWidth="1"/>
    <col min="2309" max="2551" width="8" style="304"/>
    <col min="2552" max="2552" width="9" style="304" customWidth="1"/>
    <col min="2553" max="2553" width="12" style="304" customWidth="1"/>
    <col min="2554" max="2554" width="8" style="304" customWidth="1"/>
    <col min="2555" max="2555" width="11" style="304" customWidth="1"/>
    <col min="2556" max="2556" width="10.625" style="304" customWidth="1"/>
    <col min="2557" max="2557" width="11.25" style="304" customWidth="1"/>
    <col min="2558" max="2558" width="10.25" style="304" customWidth="1"/>
    <col min="2559" max="2559" width="10.125" style="304" customWidth="1"/>
    <col min="2560" max="2560" width="7.5" style="304" customWidth="1"/>
    <col min="2561" max="2561" width="9.875" style="304" customWidth="1"/>
    <col min="2562" max="2562" width="5.375" style="304" customWidth="1"/>
    <col min="2563" max="2563" width="13.75" style="304" customWidth="1"/>
    <col min="2564" max="2564" width="15.125" style="304" customWidth="1"/>
    <col min="2565" max="2807" width="8" style="304"/>
    <col min="2808" max="2808" width="9" style="304" customWidth="1"/>
    <col min="2809" max="2809" width="12" style="304" customWidth="1"/>
    <col min="2810" max="2810" width="8" style="304" customWidth="1"/>
    <col min="2811" max="2811" width="11" style="304" customWidth="1"/>
    <col min="2812" max="2812" width="10.625" style="304" customWidth="1"/>
    <col min="2813" max="2813" width="11.25" style="304" customWidth="1"/>
    <col min="2814" max="2814" width="10.25" style="304" customWidth="1"/>
    <col min="2815" max="2815" width="10.125" style="304" customWidth="1"/>
    <col min="2816" max="2816" width="7.5" style="304" customWidth="1"/>
    <col min="2817" max="2817" width="9.875" style="304" customWidth="1"/>
    <col min="2818" max="2818" width="5.375" style="304" customWidth="1"/>
    <col min="2819" max="2819" width="13.75" style="304" customWidth="1"/>
    <col min="2820" max="2820" width="15.125" style="304" customWidth="1"/>
    <col min="2821" max="3063" width="8" style="304"/>
    <col min="3064" max="3064" width="9" style="304" customWidth="1"/>
    <col min="3065" max="3065" width="12" style="304" customWidth="1"/>
    <col min="3066" max="3066" width="8" style="304" customWidth="1"/>
    <col min="3067" max="3067" width="11" style="304" customWidth="1"/>
    <col min="3068" max="3068" width="10.625" style="304" customWidth="1"/>
    <col min="3069" max="3069" width="11.25" style="304" customWidth="1"/>
    <col min="3070" max="3070" width="10.25" style="304" customWidth="1"/>
    <col min="3071" max="3071" width="10.125" style="304" customWidth="1"/>
    <col min="3072" max="3072" width="7.5" style="304" customWidth="1"/>
    <col min="3073" max="3073" width="9.875" style="304" customWidth="1"/>
    <col min="3074" max="3074" width="5.375" style="304" customWidth="1"/>
    <col min="3075" max="3075" width="13.75" style="304" customWidth="1"/>
    <col min="3076" max="3076" width="15.125" style="304" customWidth="1"/>
    <col min="3077" max="3319" width="8" style="304"/>
    <col min="3320" max="3320" width="9" style="304" customWidth="1"/>
    <col min="3321" max="3321" width="12" style="304" customWidth="1"/>
    <col min="3322" max="3322" width="8" style="304" customWidth="1"/>
    <col min="3323" max="3323" width="11" style="304" customWidth="1"/>
    <col min="3324" max="3324" width="10.625" style="304" customWidth="1"/>
    <col min="3325" max="3325" width="11.25" style="304" customWidth="1"/>
    <col min="3326" max="3326" width="10.25" style="304" customWidth="1"/>
    <col min="3327" max="3327" width="10.125" style="304" customWidth="1"/>
    <col min="3328" max="3328" width="7.5" style="304" customWidth="1"/>
    <col min="3329" max="3329" width="9.875" style="304" customWidth="1"/>
    <col min="3330" max="3330" width="5.375" style="304" customWidth="1"/>
    <col min="3331" max="3331" width="13.75" style="304" customWidth="1"/>
    <col min="3332" max="3332" width="15.125" style="304" customWidth="1"/>
    <col min="3333" max="3575" width="8" style="304"/>
    <col min="3576" max="3576" width="9" style="304" customWidth="1"/>
    <col min="3577" max="3577" width="12" style="304" customWidth="1"/>
    <col min="3578" max="3578" width="8" style="304" customWidth="1"/>
    <col min="3579" max="3579" width="11" style="304" customWidth="1"/>
    <col min="3580" max="3580" width="10.625" style="304" customWidth="1"/>
    <col min="3581" max="3581" width="11.25" style="304" customWidth="1"/>
    <col min="3582" max="3582" width="10.25" style="304" customWidth="1"/>
    <col min="3583" max="3583" width="10.125" style="304" customWidth="1"/>
    <col min="3584" max="3584" width="7.5" style="304" customWidth="1"/>
    <col min="3585" max="3585" width="9.875" style="304" customWidth="1"/>
    <col min="3586" max="3586" width="5.375" style="304" customWidth="1"/>
    <col min="3587" max="3587" width="13.75" style="304" customWidth="1"/>
    <col min="3588" max="3588" width="15.125" style="304" customWidth="1"/>
    <col min="3589" max="3831" width="8" style="304"/>
    <col min="3832" max="3832" width="9" style="304" customWidth="1"/>
    <col min="3833" max="3833" width="12" style="304" customWidth="1"/>
    <col min="3834" max="3834" width="8" style="304" customWidth="1"/>
    <col min="3835" max="3835" width="11" style="304" customWidth="1"/>
    <col min="3836" max="3836" width="10.625" style="304" customWidth="1"/>
    <col min="3837" max="3837" width="11.25" style="304" customWidth="1"/>
    <col min="3838" max="3838" width="10.25" style="304" customWidth="1"/>
    <col min="3839" max="3839" width="10.125" style="304" customWidth="1"/>
    <col min="3840" max="3840" width="7.5" style="304" customWidth="1"/>
    <col min="3841" max="3841" width="9.875" style="304" customWidth="1"/>
    <col min="3842" max="3842" width="5.375" style="304" customWidth="1"/>
    <col min="3843" max="3843" width="13.75" style="304" customWidth="1"/>
    <col min="3844" max="3844" width="15.125" style="304" customWidth="1"/>
    <col min="3845" max="4087" width="8" style="304"/>
    <col min="4088" max="4088" width="9" style="304" customWidth="1"/>
    <col min="4089" max="4089" width="12" style="304" customWidth="1"/>
    <col min="4090" max="4090" width="8" style="304" customWidth="1"/>
    <col min="4091" max="4091" width="11" style="304" customWidth="1"/>
    <col min="4092" max="4092" width="10.625" style="304" customWidth="1"/>
    <col min="4093" max="4093" width="11.25" style="304" customWidth="1"/>
    <col min="4094" max="4094" width="10.25" style="304" customWidth="1"/>
    <col min="4095" max="4095" width="10.125" style="304" customWidth="1"/>
    <col min="4096" max="4096" width="7.5" style="304" customWidth="1"/>
    <col min="4097" max="4097" width="9.875" style="304" customWidth="1"/>
    <col min="4098" max="4098" width="5.375" style="304" customWidth="1"/>
    <col min="4099" max="4099" width="13.75" style="304" customWidth="1"/>
    <col min="4100" max="4100" width="15.125" style="304" customWidth="1"/>
    <col min="4101" max="4343" width="8" style="304"/>
    <col min="4344" max="4344" width="9" style="304" customWidth="1"/>
    <col min="4345" max="4345" width="12" style="304" customWidth="1"/>
    <col min="4346" max="4346" width="8" style="304" customWidth="1"/>
    <col min="4347" max="4347" width="11" style="304" customWidth="1"/>
    <col min="4348" max="4348" width="10.625" style="304" customWidth="1"/>
    <col min="4349" max="4349" width="11.25" style="304" customWidth="1"/>
    <col min="4350" max="4350" width="10.25" style="304" customWidth="1"/>
    <col min="4351" max="4351" width="10.125" style="304" customWidth="1"/>
    <col min="4352" max="4352" width="7.5" style="304" customWidth="1"/>
    <col min="4353" max="4353" width="9.875" style="304" customWidth="1"/>
    <col min="4354" max="4354" width="5.375" style="304" customWidth="1"/>
    <col min="4355" max="4355" width="13.75" style="304" customWidth="1"/>
    <col min="4356" max="4356" width="15.125" style="304" customWidth="1"/>
    <col min="4357" max="4599" width="8" style="304"/>
    <col min="4600" max="4600" width="9" style="304" customWidth="1"/>
    <col min="4601" max="4601" width="12" style="304" customWidth="1"/>
    <col min="4602" max="4602" width="8" style="304" customWidth="1"/>
    <col min="4603" max="4603" width="11" style="304" customWidth="1"/>
    <col min="4604" max="4604" width="10.625" style="304" customWidth="1"/>
    <col min="4605" max="4605" width="11.25" style="304" customWidth="1"/>
    <col min="4606" max="4606" width="10.25" style="304" customWidth="1"/>
    <col min="4607" max="4607" width="10.125" style="304" customWidth="1"/>
    <col min="4608" max="4608" width="7.5" style="304" customWidth="1"/>
    <col min="4609" max="4609" width="9.875" style="304" customWidth="1"/>
    <col min="4610" max="4610" width="5.375" style="304" customWidth="1"/>
    <col min="4611" max="4611" width="13.75" style="304" customWidth="1"/>
    <col min="4612" max="4612" width="15.125" style="304" customWidth="1"/>
    <col min="4613" max="4855" width="8" style="304"/>
    <col min="4856" max="4856" width="9" style="304" customWidth="1"/>
    <col min="4857" max="4857" width="12" style="304" customWidth="1"/>
    <col min="4858" max="4858" width="8" style="304" customWidth="1"/>
    <col min="4859" max="4859" width="11" style="304" customWidth="1"/>
    <col min="4860" max="4860" width="10.625" style="304" customWidth="1"/>
    <col min="4861" max="4861" width="11.25" style="304" customWidth="1"/>
    <col min="4862" max="4862" width="10.25" style="304" customWidth="1"/>
    <col min="4863" max="4863" width="10.125" style="304" customWidth="1"/>
    <col min="4864" max="4864" width="7.5" style="304" customWidth="1"/>
    <col min="4865" max="4865" width="9.875" style="304" customWidth="1"/>
    <col min="4866" max="4866" width="5.375" style="304" customWidth="1"/>
    <col min="4867" max="4867" width="13.75" style="304" customWidth="1"/>
    <col min="4868" max="4868" width="15.125" style="304" customWidth="1"/>
    <col min="4869" max="5111" width="8" style="304"/>
    <col min="5112" max="5112" width="9" style="304" customWidth="1"/>
    <col min="5113" max="5113" width="12" style="304" customWidth="1"/>
    <col min="5114" max="5114" width="8" style="304" customWidth="1"/>
    <col min="5115" max="5115" width="11" style="304" customWidth="1"/>
    <col min="5116" max="5116" width="10.625" style="304" customWidth="1"/>
    <col min="5117" max="5117" width="11.25" style="304" customWidth="1"/>
    <col min="5118" max="5118" width="10.25" style="304" customWidth="1"/>
    <col min="5119" max="5119" width="10.125" style="304" customWidth="1"/>
    <col min="5120" max="5120" width="7.5" style="304" customWidth="1"/>
    <col min="5121" max="5121" width="9.875" style="304" customWidth="1"/>
    <col min="5122" max="5122" width="5.375" style="304" customWidth="1"/>
    <col min="5123" max="5123" width="13.75" style="304" customWidth="1"/>
    <col min="5124" max="5124" width="15.125" style="304" customWidth="1"/>
    <col min="5125" max="5367" width="8" style="304"/>
    <col min="5368" max="5368" width="9" style="304" customWidth="1"/>
    <col min="5369" max="5369" width="12" style="304" customWidth="1"/>
    <col min="5370" max="5370" width="8" style="304" customWidth="1"/>
    <col min="5371" max="5371" width="11" style="304" customWidth="1"/>
    <col min="5372" max="5372" width="10.625" style="304" customWidth="1"/>
    <col min="5373" max="5373" width="11.25" style="304" customWidth="1"/>
    <col min="5374" max="5374" width="10.25" style="304" customWidth="1"/>
    <col min="5375" max="5375" width="10.125" style="304" customWidth="1"/>
    <col min="5376" max="5376" width="7.5" style="304" customWidth="1"/>
    <col min="5377" max="5377" width="9.875" style="304" customWidth="1"/>
    <col min="5378" max="5378" width="5.375" style="304" customWidth="1"/>
    <col min="5379" max="5379" width="13.75" style="304" customWidth="1"/>
    <col min="5380" max="5380" width="15.125" style="304" customWidth="1"/>
    <col min="5381" max="5623" width="8" style="304"/>
    <col min="5624" max="5624" width="9" style="304" customWidth="1"/>
    <col min="5625" max="5625" width="12" style="304" customWidth="1"/>
    <col min="5626" max="5626" width="8" style="304" customWidth="1"/>
    <col min="5627" max="5627" width="11" style="304" customWidth="1"/>
    <col min="5628" max="5628" width="10.625" style="304" customWidth="1"/>
    <col min="5629" max="5629" width="11.25" style="304" customWidth="1"/>
    <col min="5630" max="5630" width="10.25" style="304" customWidth="1"/>
    <col min="5631" max="5631" width="10.125" style="304" customWidth="1"/>
    <col min="5632" max="5632" width="7.5" style="304" customWidth="1"/>
    <col min="5633" max="5633" width="9.875" style="304" customWidth="1"/>
    <col min="5634" max="5634" width="5.375" style="304" customWidth="1"/>
    <col min="5635" max="5635" width="13.75" style="304" customWidth="1"/>
    <col min="5636" max="5636" width="15.125" style="304" customWidth="1"/>
    <col min="5637" max="5879" width="8" style="304"/>
    <col min="5880" max="5880" width="9" style="304" customWidth="1"/>
    <col min="5881" max="5881" width="12" style="304" customWidth="1"/>
    <col min="5882" max="5882" width="8" style="304" customWidth="1"/>
    <col min="5883" max="5883" width="11" style="304" customWidth="1"/>
    <col min="5884" max="5884" width="10.625" style="304" customWidth="1"/>
    <col min="5885" max="5885" width="11.25" style="304" customWidth="1"/>
    <col min="5886" max="5886" width="10.25" style="304" customWidth="1"/>
    <col min="5887" max="5887" width="10.125" style="304" customWidth="1"/>
    <col min="5888" max="5888" width="7.5" style="304" customWidth="1"/>
    <col min="5889" max="5889" width="9.875" style="304" customWidth="1"/>
    <col min="5890" max="5890" width="5.375" style="304" customWidth="1"/>
    <col min="5891" max="5891" width="13.75" style="304" customWidth="1"/>
    <col min="5892" max="5892" width="15.125" style="304" customWidth="1"/>
    <col min="5893" max="6135" width="8" style="304"/>
    <col min="6136" max="6136" width="9" style="304" customWidth="1"/>
    <col min="6137" max="6137" width="12" style="304" customWidth="1"/>
    <col min="6138" max="6138" width="8" style="304" customWidth="1"/>
    <col min="6139" max="6139" width="11" style="304" customWidth="1"/>
    <col min="6140" max="6140" width="10.625" style="304" customWidth="1"/>
    <col min="6141" max="6141" width="11.25" style="304" customWidth="1"/>
    <col min="6142" max="6142" width="10.25" style="304" customWidth="1"/>
    <col min="6143" max="6143" width="10.125" style="304" customWidth="1"/>
    <col min="6144" max="6144" width="7.5" style="304" customWidth="1"/>
    <col min="6145" max="6145" width="9.875" style="304" customWidth="1"/>
    <col min="6146" max="6146" width="5.375" style="304" customWidth="1"/>
    <col min="6147" max="6147" width="13.75" style="304" customWidth="1"/>
    <col min="6148" max="6148" width="15.125" style="304" customWidth="1"/>
    <col min="6149" max="6391" width="8" style="304"/>
    <col min="6392" max="6392" width="9" style="304" customWidth="1"/>
    <col min="6393" max="6393" width="12" style="304" customWidth="1"/>
    <col min="6394" max="6394" width="8" style="304" customWidth="1"/>
    <col min="6395" max="6395" width="11" style="304" customWidth="1"/>
    <col min="6396" max="6396" width="10.625" style="304" customWidth="1"/>
    <col min="6397" max="6397" width="11.25" style="304" customWidth="1"/>
    <col min="6398" max="6398" width="10.25" style="304" customWidth="1"/>
    <col min="6399" max="6399" width="10.125" style="304" customWidth="1"/>
    <col min="6400" max="6400" width="7.5" style="304" customWidth="1"/>
    <col min="6401" max="6401" width="9.875" style="304" customWidth="1"/>
    <col min="6402" max="6402" width="5.375" style="304" customWidth="1"/>
    <col min="6403" max="6403" width="13.75" style="304" customWidth="1"/>
    <col min="6404" max="6404" width="15.125" style="304" customWidth="1"/>
    <col min="6405" max="6647" width="8" style="304"/>
    <col min="6648" max="6648" width="9" style="304" customWidth="1"/>
    <col min="6649" max="6649" width="12" style="304" customWidth="1"/>
    <col min="6650" max="6650" width="8" style="304" customWidth="1"/>
    <col min="6651" max="6651" width="11" style="304" customWidth="1"/>
    <col min="6652" max="6652" width="10.625" style="304" customWidth="1"/>
    <col min="6653" max="6653" width="11.25" style="304" customWidth="1"/>
    <col min="6654" max="6654" width="10.25" style="304" customWidth="1"/>
    <col min="6655" max="6655" width="10.125" style="304" customWidth="1"/>
    <col min="6656" max="6656" width="7.5" style="304" customWidth="1"/>
    <col min="6657" max="6657" width="9.875" style="304" customWidth="1"/>
    <col min="6658" max="6658" width="5.375" style="304" customWidth="1"/>
    <col min="6659" max="6659" width="13.75" style="304" customWidth="1"/>
    <col min="6660" max="6660" width="15.125" style="304" customWidth="1"/>
    <col min="6661" max="6903" width="8" style="304"/>
    <col min="6904" max="6904" width="9" style="304" customWidth="1"/>
    <col min="6905" max="6905" width="12" style="304" customWidth="1"/>
    <col min="6906" max="6906" width="8" style="304" customWidth="1"/>
    <col min="6907" max="6907" width="11" style="304" customWidth="1"/>
    <col min="6908" max="6908" width="10.625" style="304" customWidth="1"/>
    <col min="6909" max="6909" width="11.25" style="304" customWidth="1"/>
    <col min="6910" max="6910" width="10.25" style="304" customWidth="1"/>
    <col min="6911" max="6911" width="10.125" style="304" customWidth="1"/>
    <col min="6912" max="6912" width="7.5" style="304" customWidth="1"/>
    <col min="6913" max="6913" width="9.875" style="304" customWidth="1"/>
    <col min="6914" max="6914" width="5.375" style="304" customWidth="1"/>
    <col min="6915" max="6915" width="13.75" style="304" customWidth="1"/>
    <col min="6916" max="6916" width="15.125" style="304" customWidth="1"/>
    <col min="6917" max="7159" width="8" style="304"/>
    <col min="7160" max="7160" width="9" style="304" customWidth="1"/>
    <col min="7161" max="7161" width="12" style="304" customWidth="1"/>
    <col min="7162" max="7162" width="8" style="304" customWidth="1"/>
    <col min="7163" max="7163" width="11" style="304" customWidth="1"/>
    <col min="7164" max="7164" width="10.625" style="304" customWidth="1"/>
    <col min="7165" max="7165" width="11.25" style="304" customWidth="1"/>
    <col min="7166" max="7166" width="10.25" style="304" customWidth="1"/>
    <col min="7167" max="7167" width="10.125" style="304" customWidth="1"/>
    <col min="7168" max="7168" width="7.5" style="304" customWidth="1"/>
    <col min="7169" max="7169" width="9.875" style="304" customWidth="1"/>
    <col min="7170" max="7170" width="5.375" style="304" customWidth="1"/>
    <col min="7171" max="7171" width="13.75" style="304" customWidth="1"/>
    <col min="7172" max="7172" width="15.125" style="304" customWidth="1"/>
    <col min="7173" max="7415" width="8" style="304"/>
    <col min="7416" max="7416" width="9" style="304" customWidth="1"/>
    <col min="7417" max="7417" width="12" style="304" customWidth="1"/>
    <col min="7418" max="7418" width="8" style="304" customWidth="1"/>
    <col min="7419" max="7419" width="11" style="304" customWidth="1"/>
    <col min="7420" max="7420" width="10.625" style="304" customWidth="1"/>
    <col min="7421" max="7421" width="11.25" style="304" customWidth="1"/>
    <col min="7422" max="7422" width="10.25" style="304" customWidth="1"/>
    <col min="7423" max="7423" width="10.125" style="304" customWidth="1"/>
    <col min="7424" max="7424" width="7.5" style="304" customWidth="1"/>
    <col min="7425" max="7425" width="9.875" style="304" customWidth="1"/>
    <col min="7426" max="7426" width="5.375" style="304" customWidth="1"/>
    <col min="7427" max="7427" width="13.75" style="304" customWidth="1"/>
    <col min="7428" max="7428" width="15.125" style="304" customWidth="1"/>
    <col min="7429" max="7671" width="8" style="304"/>
    <col min="7672" max="7672" width="9" style="304" customWidth="1"/>
    <col min="7673" max="7673" width="12" style="304" customWidth="1"/>
    <col min="7674" max="7674" width="8" style="304" customWidth="1"/>
    <col min="7675" max="7675" width="11" style="304" customWidth="1"/>
    <col min="7676" max="7676" width="10.625" style="304" customWidth="1"/>
    <col min="7677" max="7677" width="11.25" style="304" customWidth="1"/>
    <col min="7678" max="7678" width="10.25" style="304" customWidth="1"/>
    <col min="7679" max="7679" width="10.125" style="304" customWidth="1"/>
    <col min="7680" max="7680" width="7.5" style="304" customWidth="1"/>
    <col min="7681" max="7681" width="9.875" style="304" customWidth="1"/>
    <col min="7682" max="7682" width="5.375" style="304" customWidth="1"/>
    <col min="7683" max="7683" width="13.75" style="304" customWidth="1"/>
    <col min="7684" max="7684" width="15.125" style="304" customWidth="1"/>
    <col min="7685" max="7927" width="8" style="304"/>
    <col min="7928" max="7928" width="9" style="304" customWidth="1"/>
    <col min="7929" max="7929" width="12" style="304" customWidth="1"/>
    <col min="7930" max="7930" width="8" style="304" customWidth="1"/>
    <col min="7931" max="7931" width="11" style="304" customWidth="1"/>
    <col min="7932" max="7932" width="10.625" style="304" customWidth="1"/>
    <col min="7933" max="7933" width="11.25" style="304" customWidth="1"/>
    <col min="7934" max="7934" width="10.25" style="304" customWidth="1"/>
    <col min="7935" max="7935" width="10.125" style="304" customWidth="1"/>
    <col min="7936" max="7936" width="7.5" style="304" customWidth="1"/>
    <col min="7937" max="7937" width="9.875" style="304" customWidth="1"/>
    <col min="7938" max="7938" width="5.375" style="304" customWidth="1"/>
    <col min="7939" max="7939" width="13.75" style="304" customWidth="1"/>
    <col min="7940" max="7940" width="15.125" style="304" customWidth="1"/>
    <col min="7941" max="8183" width="8" style="304"/>
    <col min="8184" max="8184" width="9" style="304" customWidth="1"/>
    <col min="8185" max="8185" width="12" style="304" customWidth="1"/>
    <col min="8186" max="8186" width="8" style="304" customWidth="1"/>
    <col min="8187" max="8187" width="11" style="304" customWidth="1"/>
    <col min="8188" max="8188" width="10.625" style="304" customWidth="1"/>
    <col min="8189" max="8189" width="11.25" style="304" customWidth="1"/>
    <col min="8190" max="8190" width="10.25" style="304" customWidth="1"/>
    <col min="8191" max="8191" width="10.125" style="304" customWidth="1"/>
    <col min="8192" max="8192" width="7.5" style="304" customWidth="1"/>
    <col min="8193" max="8193" width="9.875" style="304" customWidth="1"/>
    <col min="8194" max="8194" width="5.375" style="304" customWidth="1"/>
    <col min="8195" max="8195" width="13.75" style="304" customWidth="1"/>
    <col min="8196" max="8196" width="15.125" style="304" customWidth="1"/>
    <col min="8197" max="8439" width="8" style="304"/>
    <col min="8440" max="8440" width="9" style="304" customWidth="1"/>
    <col min="8441" max="8441" width="12" style="304" customWidth="1"/>
    <col min="8442" max="8442" width="8" style="304" customWidth="1"/>
    <col min="8443" max="8443" width="11" style="304" customWidth="1"/>
    <col min="8444" max="8444" width="10.625" style="304" customWidth="1"/>
    <col min="8445" max="8445" width="11.25" style="304" customWidth="1"/>
    <col min="8446" max="8446" width="10.25" style="304" customWidth="1"/>
    <col min="8447" max="8447" width="10.125" style="304" customWidth="1"/>
    <col min="8448" max="8448" width="7.5" style="304" customWidth="1"/>
    <col min="8449" max="8449" width="9.875" style="304" customWidth="1"/>
    <col min="8450" max="8450" width="5.375" style="304" customWidth="1"/>
    <col min="8451" max="8451" width="13.75" style="304" customWidth="1"/>
    <col min="8452" max="8452" width="15.125" style="304" customWidth="1"/>
    <col min="8453" max="8695" width="8" style="304"/>
    <col min="8696" max="8696" width="9" style="304" customWidth="1"/>
    <col min="8697" max="8697" width="12" style="304" customWidth="1"/>
    <col min="8698" max="8698" width="8" style="304" customWidth="1"/>
    <col min="8699" max="8699" width="11" style="304" customWidth="1"/>
    <col min="8700" max="8700" width="10.625" style="304" customWidth="1"/>
    <col min="8701" max="8701" width="11.25" style="304" customWidth="1"/>
    <col min="8702" max="8702" width="10.25" style="304" customWidth="1"/>
    <col min="8703" max="8703" width="10.125" style="304" customWidth="1"/>
    <col min="8704" max="8704" width="7.5" style="304" customWidth="1"/>
    <col min="8705" max="8705" width="9.875" style="304" customWidth="1"/>
    <col min="8706" max="8706" width="5.375" style="304" customWidth="1"/>
    <col min="8707" max="8707" width="13.75" style="304" customWidth="1"/>
    <col min="8708" max="8708" width="15.125" style="304" customWidth="1"/>
    <col min="8709" max="8951" width="8" style="304"/>
    <col min="8952" max="8952" width="9" style="304" customWidth="1"/>
    <col min="8953" max="8953" width="12" style="304" customWidth="1"/>
    <col min="8954" max="8954" width="8" style="304" customWidth="1"/>
    <col min="8955" max="8955" width="11" style="304" customWidth="1"/>
    <col min="8956" max="8956" width="10.625" style="304" customWidth="1"/>
    <col min="8957" max="8957" width="11.25" style="304" customWidth="1"/>
    <col min="8958" max="8958" width="10.25" style="304" customWidth="1"/>
    <col min="8959" max="8959" width="10.125" style="304" customWidth="1"/>
    <col min="8960" max="8960" width="7.5" style="304" customWidth="1"/>
    <col min="8961" max="8961" width="9.875" style="304" customWidth="1"/>
    <col min="8962" max="8962" width="5.375" style="304" customWidth="1"/>
    <col min="8963" max="8963" width="13.75" style="304" customWidth="1"/>
    <col min="8964" max="8964" width="15.125" style="304" customWidth="1"/>
    <col min="8965" max="9207" width="8" style="304"/>
    <col min="9208" max="9208" width="9" style="304" customWidth="1"/>
    <col min="9209" max="9209" width="12" style="304" customWidth="1"/>
    <col min="9210" max="9210" width="8" style="304" customWidth="1"/>
    <col min="9211" max="9211" width="11" style="304" customWidth="1"/>
    <col min="9212" max="9212" width="10.625" style="304" customWidth="1"/>
    <col min="9213" max="9213" width="11.25" style="304" customWidth="1"/>
    <col min="9214" max="9214" width="10.25" style="304" customWidth="1"/>
    <col min="9215" max="9215" width="10.125" style="304" customWidth="1"/>
    <col min="9216" max="9216" width="7.5" style="304" customWidth="1"/>
    <col min="9217" max="9217" width="9.875" style="304" customWidth="1"/>
    <col min="9218" max="9218" width="5.375" style="304" customWidth="1"/>
    <col min="9219" max="9219" width="13.75" style="304" customWidth="1"/>
    <col min="9220" max="9220" width="15.125" style="304" customWidth="1"/>
    <col min="9221" max="9463" width="8" style="304"/>
    <col min="9464" max="9464" width="9" style="304" customWidth="1"/>
    <col min="9465" max="9465" width="12" style="304" customWidth="1"/>
    <col min="9466" max="9466" width="8" style="304" customWidth="1"/>
    <col min="9467" max="9467" width="11" style="304" customWidth="1"/>
    <col min="9468" max="9468" width="10.625" style="304" customWidth="1"/>
    <col min="9469" max="9469" width="11.25" style="304" customWidth="1"/>
    <col min="9470" max="9470" width="10.25" style="304" customWidth="1"/>
    <col min="9471" max="9471" width="10.125" style="304" customWidth="1"/>
    <col min="9472" max="9472" width="7.5" style="304" customWidth="1"/>
    <col min="9473" max="9473" width="9.875" style="304" customWidth="1"/>
    <col min="9474" max="9474" width="5.375" style="304" customWidth="1"/>
    <col min="9475" max="9475" width="13.75" style="304" customWidth="1"/>
    <col min="9476" max="9476" width="15.125" style="304" customWidth="1"/>
    <col min="9477" max="9719" width="8" style="304"/>
    <col min="9720" max="9720" width="9" style="304" customWidth="1"/>
    <col min="9721" max="9721" width="12" style="304" customWidth="1"/>
    <col min="9722" max="9722" width="8" style="304" customWidth="1"/>
    <col min="9723" max="9723" width="11" style="304" customWidth="1"/>
    <col min="9724" max="9724" width="10.625" style="304" customWidth="1"/>
    <col min="9725" max="9725" width="11.25" style="304" customWidth="1"/>
    <col min="9726" max="9726" width="10.25" style="304" customWidth="1"/>
    <col min="9727" max="9727" width="10.125" style="304" customWidth="1"/>
    <col min="9728" max="9728" width="7.5" style="304" customWidth="1"/>
    <col min="9729" max="9729" width="9.875" style="304" customWidth="1"/>
    <col min="9730" max="9730" width="5.375" style="304" customWidth="1"/>
    <col min="9731" max="9731" width="13.75" style="304" customWidth="1"/>
    <col min="9732" max="9732" width="15.125" style="304" customWidth="1"/>
    <col min="9733" max="9975" width="8" style="304"/>
    <col min="9976" max="9976" width="9" style="304" customWidth="1"/>
    <col min="9977" max="9977" width="12" style="304" customWidth="1"/>
    <col min="9978" max="9978" width="8" style="304" customWidth="1"/>
    <col min="9979" max="9979" width="11" style="304" customWidth="1"/>
    <col min="9980" max="9980" width="10.625" style="304" customWidth="1"/>
    <col min="9981" max="9981" width="11.25" style="304" customWidth="1"/>
    <col min="9982" max="9982" width="10.25" style="304" customWidth="1"/>
    <col min="9983" max="9983" width="10.125" style="304" customWidth="1"/>
    <col min="9984" max="9984" width="7.5" style="304" customWidth="1"/>
    <col min="9985" max="9985" width="9.875" style="304" customWidth="1"/>
    <col min="9986" max="9986" width="5.375" style="304" customWidth="1"/>
    <col min="9987" max="9987" width="13.75" style="304" customWidth="1"/>
    <col min="9988" max="9988" width="15.125" style="304" customWidth="1"/>
    <col min="9989" max="10231" width="8" style="304"/>
    <col min="10232" max="10232" width="9" style="304" customWidth="1"/>
    <col min="10233" max="10233" width="12" style="304" customWidth="1"/>
    <col min="10234" max="10234" width="8" style="304" customWidth="1"/>
    <col min="10235" max="10235" width="11" style="304" customWidth="1"/>
    <col min="10236" max="10236" width="10.625" style="304" customWidth="1"/>
    <col min="10237" max="10237" width="11.25" style="304" customWidth="1"/>
    <col min="10238" max="10238" width="10.25" style="304" customWidth="1"/>
    <col min="10239" max="10239" width="10.125" style="304" customWidth="1"/>
    <col min="10240" max="10240" width="7.5" style="304" customWidth="1"/>
    <col min="10241" max="10241" width="9.875" style="304" customWidth="1"/>
    <col min="10242" max="10242" width="5.375" style="304" customWidth="1"/>
    <col min="10243" max="10243" width="13.75" style="304" customWidth="1"/>
    <col min="10244" max="10244" width="15.125" style="304" customWidth="1"/>
    <col min="10245" max="10487" width="8" style="304"/>
    <col min="10488" max="10488" width="9" style="304" customWidth="1"/>
    <col min="10489" max="10489" width="12" style="304" customWidth="1"/>
    <col min="10490" max="10490" width="8" style="304" customWidth="1"/>
    <col min="10491" max="10491" width="11" style="304" customWidth="1"/>
    <col min="10492" max="10492" width="10.625" style="304" customWidth="1"/>
    <col min="10493" max="10493" width="11.25" style="304" customWidth="1"/>
    <col min="10494" max="10494" width="10.25" style="304" customWidth="1"/>
    <col min="10495" max="10495" width="10.125" style="304" customWidth="1"/>
    <col min="10496" max="10496" width="7.5" style="304" customWidth="1"/>
    <col min="10497" max="10497" width="9.875" style="304" customWidth="1"/>
    <col min="10498" max="10498" width="5.375" style="304" customWidth="1"/>
    <col min="10499" max="10499" width="13.75" style="304" customWidth="1"/>
    <col min="10500" max="10500" width="15.125" style="304" customWidth="1"/>
    <col min="10501" max="10743" width="8" style="304"/>
    <col min="10744" max="10744" width="9" style="304" customWidth="1"/>
    <col min="10745" max="10745" width="12" style="304" customWidth="1"/>
    <col min="10746" max="10746" width="8" style="304" customWidth="1"/>
    <col min="10747" max="10747" width="11" style="304" customWidth="1"/>
    <col min="10748" max="10748" width="10.625" style="304" customWidth="1"/>
    <col min="10749" max="10749" width="11.25" style="304" customWidth="1"/>
    <col min="10750" max="10750" width="10.25" style="304" customWidth="1"/>
    <col min="10751" max="10751" width="10.125" style="304" customWidth="1"/>
    <col min="10752" max="10752" width="7.5" style="304" customWidth="1"/>
    <col min="10753" max="10753" width="9.875" style="304" customWidth="1"/>
    <col min="10754" max="10754" width="5.375" style="304" customWidth="1"/>
    <col min="10755" max="10755" width="13.75" style="304" customWidth="1"/>
    <col min="10756" max="10756" width="15.125" style="304" customWidth="1"/>
    <col min="10757" max="10999" width="8" style="304"/>
    <col min="11000" max="11000" width="9" style="304" customWidth="1"/>
    <col min="11001" max="11001" width="12" style="304" customWidth="1"/>
    <col min="11002" max="11002" width="8" style="304" customWidth="1"/>
    <col min="11003" max="11003" width="11" style="304" customWidth="1"/>
    <col min="11004" max="11004" width="10.625" style="304" customWidth="1"/>
    <col min="11005" max="11005" width="11.25" style="304" customWidth="1"/>
    <col min="11006" max="11006" width="10.25" style="304" customWidth="1"/>
    <col min="11007" max="11007" width="10.125" style="304" customWidth="1"/>
    <col min="11008" max="11008" width="7.5" style="304" customWidth="1"/>
    <col min="11009" max="11009" width="9.875" style="304" customWidth="1"/>
    <col min="11010" max="11010" width="5.375" style="304" customWidth="1"/>
    <col min="11011" max="11011" width="13.75" style="304" customWidth="1"/>
    <col min="11012" max="11012" width="15.125" style="304" customWidth="1"/>
    <col min="11013" max="11255" width="8" style="304"/>
    <col min="11256" max="11256" width="9" style="304" customWidth="1"/>
    <col min="11257" max="11257" width="12" style="304" customWidth="1"/>
    <col min="11258" max="11258" width="8" style="304" customWidth="1"/>
    <col min="11259" max="11259" width="11" style="304" customWidth="1"/>
    <col min="11260" max="11260" width="10.625" style="304" customWidth="1"/>
    <col min="11261" max="11261" width="11.25" style="304" customWidth="1"/>
    <col min="11262" max="11262" width="10.25" style="304" customWidth="1"/>
    <col min="11263" max="11263" width="10.125" style="304" customWidth="1"/>
    <col min="11264" max="11264" width="7.5" style="304" customWidth="1"/>
    <col min="11265" max="11265" width="9.875" style="304" customWidth="1"/>
    <col min="11266" max="11266" width="5.375" style="304" customWidth="1"/>
    <col min="11267" max="11267" width="13.75" style="304" customWidth="1"/>
    <col min="11268" max="11268" width="15.125" style="304" customWidth="1"/>
    <col min="11269" max="11511" width="8" style="304"/>
    <col min="11512" max="11512" width="9" style="304" customWidth="1"/>
    <col min="11513" max="11513" width="12" style="304" customWidth="1"/>
    <col min="11514" max="11514" width="8" style="304" customWidth="1"/>
    <col min="11515" max="11515" width="11" style="304" customWidth="1"/>
    <col min="11516" max="11516" width="10.625" style="304" customWidth="1"/>
    <col min="11517" max="11517" width="11.25" style="304" customWidth="1"/>
    <col min="11518" max="11518" width="10.25" style="304" customWidth="1"/>
    <col min="11519" max="11519" width="10.125" style="304" customWidth="1"/>
    <col min="11520" max="11520" width="7.5" style="304" customWidth="1"/>
    <col min="11521" max="11521" width="9.875" style="304" customWidth="1"/>
    <col min="11522" max="11522" width="5.375" style="304" customWidth="1"/>
    <col min="11523" max="11523" width="13.75" style="304" customWidth="1"/>
    <col min="11524" max="11524" width="15.125" style="304" customWidth="1"/>
    <col min="11525" max="11767" width="8" style="304"/>
    <col min="11768" max="11768" width="9" style="304" customWidth="1"/>
    <col min="11769" max="11769" width="12" style="304" customWidth="1"/>
    <col min="11770" max="11770" width="8" style="304" customWidth="1"/>
    <col min="11771" max="11771" width="11" style="304" customWidth="1"/>
    <col min="11772" max="11772" width="10.625" style="304" customWidth="1"/>
    <col min="11773" max="11773" width="11.25" style="304" customWidth="1"/>
    <col min="11774" max="11774" width="10.25" style="304" customWidth="1"/>
    <col min="11775" max="11775" width="10.125" style="304" customWidth="1"/>
    <col min="11776" max="11776" width="7.5" style="304" customWidth="1"/>
    <col min="11777" max="11777" width="9.875" style="304" customWidth="1"/>
    <col min="11778" max="11778" width="5.375" style="304" customWidth="1"/>
    <col min="11779" max="11779" width="13.75" style="304" customWidth="1"/>
    <col min="11780" max="11780" width="15.125" style="304" customWidth="1"/>
    <col min="11781" max="12023" width="8" style="304"/>
    <col min="12024" max="12024" width="9" style="304" customWidth="1"/>
    <col min="12025" max="12025" width="12" style="304" customWidth="1"/>
    <col min="12026" max="12026" width="8" style="304" customWidth="1"/>
    <col min="12027" max="12027" width="11" style="304" customWidth="1"/>
    <col min="12028" max="12028" width="10.625" style="304" customWidth="1"/>
    <col min="12029" max="12029" width="11.25" style="304" customWidth="1"/>
    <col min="12030" max="12030" width="10.25" style="304" customWidth="1"/>
    <col min="12031" max="12031" width="10.125" style="304" customWidth="1"/>
    <col min="12032" max="12032" width="7.5" style="304" customWidth="1"/>
    <col min="12033" max="12033" width="9.875" style="304" customWidth="1"/>
    <col min="12034" max="12034" width="5.375" style="304" customWidth="1"/>
    <col min="12035" max="12035" width="13.75" style="304" customWidth="1"/>
    <col min="12036" max="12036" width="15.125" style="304" customWidth="1"/>
    <col min="12037" max="12279" width="8" style="304"/>
    <col min="12280" max="12280" width="9" style="304" customWidth="1"/>
    <col min="12281" max="12281" width="12" style="304" customWidth="1"/>
    <col min="12282" max="12282" width="8" style="304" customWidth="1"/>
    <col min="12283" max="12283" width="11" style="304" customWidth="1"/>
    <col min="12284" max="12284" width="10.625" style="304" customWidth="1"/>
    <col min="12285" max="12285" width="11.25" style="304" customWidth="1"/>
    <col min="12286" max="12286" width="10.25" style="304" customWidth="1"/>
    <col min="12287" max="12287" width="10.125" style="304" customWidth="1"/>
    <col min="12288" max="12288" width="7.5" style="304" customWidth="1"/>
    <col min="12289" max="12289" width="9.875" style="304" customWidth="1"/>
    <col min="12290" max="12290" width="5.375" style="304" customWidth="1"/>
    <col min="12291" max="12291" width="13.75" style="304" customWidth="1"/>
    <col min="12292" max="12292" width="15.125" style="304" customWidth="1"/>
    <col min="12293" max="12535" width="8" style="304"/>
    <col min="12536" max="12536" width="9" style="304" customWidth="1"/>
    <col min="12537" max="12537" width="12" style="304" customWidth="1"/>
    <col min="12538" max="12538" width="8" style="304" customWidth="1"/>
    <col min="12539" max="12539" width="11" style="304" customWidth="1"/>
    <col min="12540" max="12540" width="10.625" style="304" customWidth="1"/>
    <col min="12541" max="12541" width="11.25" style="304" customWidth="1"/>
    <col min="12542" max="12542" width="10.25" style="304" customWidth="1"/>
    <col min="12543" max="12543" width="10.125" style="304" customWidth="1"/>
    <col min="12544" max="12544" width="7.5" style="304" customWidth="1"/>
    <col min="12545" max="12545" width="9.875" style="304" customWidth="1"/>
    <col min="12546" max="12546" width="5.375" style="304" customWidth="1"/>
    <col min="12547" max="12547" width="13.75" style="304" customWidth="1"/>
    <col min="12548" max="12548" width="15.125" style="304" customWidth="1"/>
    <col min="12549" max="12791" width="8" style="304"/>
    <col min="12792" max="12792" width="9" style="304" customWidth="1"/>
    <col min="12793" max="12793" width="12" style="304" customWidth="1"/>
    <col min="12794" max="12794" width="8" style="304" customWidth="1"/>
    <col min="12795" max="12795" width="11" style="304" customWidth="1"/>
    <col min="12796" max="12796" width="10.625" style="304" customWidth="1"/>
    <col min="12797" max="12797" width="11.25" style="304" customWidth="1"/>
    <col min="12798" max="12798" width="10.25" style="304" customWidth="1"/>
    <col min="12799" max="12799" width="10.125" style="304" customWidth="1"/>
    <col min="12800" max="12800" width="7.5" style="304" customWidth="1"/>
    <col min="12801" max="12801" width="9.875" style="304" customWidth="1"/>
    <col min="12802" max="12802" width="5.375" style="304" customWidth="1"/>
    <col min="12803" max="12803" width="13.75" style="304" customWidth="1"/>
    <col min="12804" max="12804" width="15.125" style="304" customWidth="1"/>
    <col min="12805" max="13047" width="8" style="304"/>
    <col min="13048" max="13048" width="9" style="304" customWidth="1"/>
    <col min="13049" max="13049" width="12" style="304" customWidth="1"/>
    <col min="13050" max="13050" width="8" style="304" customWidth="1"/>
    <col min="13051" max="13051" width="11" style="304" customWidth="1"/>
    <col min="13052" max="13052" width="10.625" style="304" customWidth="1"/>
    <col min="13053" max="13053" width="11.25" style="304" customWidth="1"/>
    <col min="13054" max="13054" width="10.25" style="304" customWidth="1"/>
    <col min="13055" max="13055" width="10.125" style="304" customWidth="1"/>
    <col min="13056" max="13056" width="7.5" style="304" customWidth="1"/>
    <col min="13057" max="13057" width="9.875" style="304" customWidth="1"/>
    <col min="13058" max="13058" width="5.375" style="304" customWidth="1"/>
    <col min="13059" max="13059" width="13.75" style="304" customWidth="1"/>
    <col min="13060" max="13060" width="15.125" style="304" customWidth="1"/>
    <col min="13061" max="13303" width="8" style="304"/>
    <col min="13304" max="13304" width="9" style="304" customWidth="1"/>
    <col min="13305" max="13305" width="12" style="304" customWidth="1"/>
    <col min="13306" max="13306" width="8" style="304" customWidth="1"/>
    <col min="13307" max="13307" width="11" style="304" customWidth="1"/>
    <col min="13308" max="13308" width="10.625" style="304" customWidth="1"/>
    <col min="13309" max="13309" width="11.25" style="304" customWidth="1"/>
    <col min="13310" max="13310" width="10.25" style="304" customWidth="1"/>
    <col min="13311" max="13311" width="10.125" style="304" customWidth="1"/>
    <col min="13312" max="13312" width="7.5" style="304" customWidth="1"/>
    <col min="13313" max="13313" width="9.875" style="304" customWidth="1"/>
    <col min="13314" max="13314" width="5.375" style="304" customWidth="1"/>
    <col min="13315" max="13315" width="13.75" style="304" customWidth="1"/>
    <col min="13316" max="13316" width="15.125" style="304" customWidth="1"/>
    <col min="13317" max="13559" width="8" style="304"/>
    <col min="13560" max="13560" width="9" style="304" customWidth="1"/>
    <col min="13561" max="13561" width="12" style="304" customWidth="1"/>
    <col min="13562" max="13562" width="8" style="304" customWidth="1"/>
    <col min="13563" max="13563" width="11" style="304" customWidth="1"/>
    <col min="13564" max="13564" width="10.625" style="304" customWidth="1"/>
    <col min="13565" max="13565" width="11.25" style="304" customWidth="1"/>
    <col min="13566" max="13566" width="10.25" style="304" customWidth="1"/>
    <col min="13567" max="13567" width="10.125" style="304" customWidth="1"/>
    <col min="13568" max="13568" width="7.5" style="304" customWidth="1"/>
    <col min="13569" max="13569" width="9.875" style="304" customWidth="1"/>
    <col min="13570" max="13570" width="5.375" style="304" customWidth="1"/>
    <col min="13571" max="13571" width="13.75" style="304" customWidth="1"/>
    <col min="13572" max="13572" width="15.125" style="304" customWidth="1"/>
    <col min="13573" max="13815" width="8" style="304"/>
    <col min="13816" max="13816" width="9" style="304" customWidth="1"/>
    <col min="13817" max="13817" width="12" style="304" customWidth="1"/>
    <col min="13818" max="13818" width="8" style="304" customWidth="1"/>
    <col min="13819" max="13819" width="11" style="304" customWidth="1"/>
    <col min="13820" max="13820" width="10.625" style="304" customWidth="1"/>
    <col min="13821" max="13821" width="11.25" style="304" customWidth="1"/>
    <col min="13822" max="13822" width="10.25" style="304" customWidth="1"/>
    <col min="13823" max="13823" width="10.125" style="304" customWidth="1"/>
    <col min="13824" max="13824" width="7.5" style="304" customWidth="1"/>
    <col min="13825" max="13825" width="9.875" style="304" customWidth="1"/>
    <col min="13826" max="13826" width="5.375" style="304" customWidth="1"/>
    <col min="13827" max="13827" width="13.75" style="304" customWidth="1"/>
    <col min="13828" max="13828" width="15.125" style="304" customWidth="1"/>
    <col min="13829" max="14071" width="8" style="304"/>
    <col min="14072" max="14072" width="9" style="304" customWidth="1"/>
    <col min="14073" max="14073" width="12" style="304" customWidth="1"/>
    <col min="14074" max="14074" width="8" style="304" customWidth="1"/>
    <col min="14075" max="14075" width="11" style="304" customWidth="1"/>
    <col min="14076" max="14076" width="10.625" style="304" customWidth="1"/>
    <col min="14077" max="14077" width="11.25" style="304" customWidth="1"/>
    <col min="14078" max="14078" width="10.25" style="304" customWidth="1"/>
    <col min="14079" max="14079" width="10.125" style="304" customWidth="1"/>
    <col min="14080" max="14080" width="7.5" style="304" customWidth="1"/>
    <col min="14081" max="14081" width="9.875" style="304" customWidth="1"/>
    <col min="14082" max="14082" width="5.375" style="304" customWidth="1"/>
    <col min="14083" max="14083" width="13.75" style="304" customWidth="1"/>
    <col min="14084" max="14084" width="15.125" style="304" customWidth="1"/>
    <col min="14085" max="14327" width="8" style="304"/>
    <col min="14328" max="14328" width="9" style="304" customWidth="1"/>
    <col min="14329" max="14329" width="12" style="304" customWidth="1"/>
    <col min="14330" max="14330" width="8" style="304" customWidth="1"/>
    <col min="14331" max="14331" width="11" style="304" customWidth="1"/>
    <col min="14332" max="14332" width="10.625" style="304" customWidth="1"/>
    <col min="14333" max="14333" width="11.25" style="304" customWidth="1"/>
    <col min="14334" max="14334" width="10.25" style="304" customWidth="1"/>
    <col min="14335" max="14335" width="10.125" style="304" customWidth="1"/>
    <col min="14336" max="14336" width="7.5" style="304" customWidth="1"/>
    <col min="14337" max="14337" width="9.875" style="304" customWidth="1"/>
    <col min="14338" max="14338" width="5.375" style="304" customWidth="1"/>
    <col min="14339" max="14339" width="13.75" style="304" customWidth="1"/>
    <col min="14340" max="14340" width="15.125" style="304" customWidth="1"/>
    <col min="14341" max="14583" width="8" style="304"/>
    <col min="14584" max="14584" width="9" style="304" customWidth="1"/>
    <col min="14585" max="14585" width="12" style="304" customWidth="1"/>
    <col min="14586" max="14586" width="8" style="304" customWidth="1"/>
    <col min="14587" max="14587" width="11" style="304" customWidth="1"/>
    <col min="14588" max="14588" width="10.625" style="304" customWidth="1"/>
    <col min="14589" max="14589" width="11.25" style="304" customWidth="1"/>
    <col min="14590" max="14590" width="10.25" style="304" customWidth="1"/>
    <col min="14591" max="14591" width="10.125" style="304" customWidth="1"/>
    <col min="14592" max="14592" width="7.5" style="304" customWidth="1"/>
    <col min="14593" max="14593" width="9.875" style="304" customWidth="1"/>
    <col min="14594" max="14594" width="5.375" style="304" customWidth="1"/>
    <col min="14595" max="14595" width="13.75" style="304" customWidth="1"/>
    <col min="14596" max="14596" width="15.125" style="304" customWidth="1"/>
    <col min="14597" max="14839" width="8" style="304"/>
    <col min="14840" max="14840" width="9" style="304" customWidth="1"/>
    <col min="14841" max="14841" width="12" style="304" customWidth="1"/>
    <col min="14842" max="14842" width="8" style="304" customWidth="1"/>
    <col min="14843" max="14843" width="11" style="304" customWidth="1"/>
    <col min="14844" max="14844" width="10.625" style="304" customWidth="1"/>
    <col min="14845" max="14845" width="11.25" style="304" customWidth="1"/>
    <col min="14846" max="14846" width="10.25" style="304" customWidth="1"/>
    <col min="14847" max="14847" width="10.125" style="304" customWidth="1"/>
    <col min="14848" max="14848" width="7.5" style="304" customWidth="1"/>
    <col min="14849" max="14849" width="9.875" style="304" customWidth="1"/>
    <col min="14850" max="14850" width="5.375" style="304" customWidth="1"/>
    <col min="14851" max="14851" width="13.75" style="304" customWidth="1"/>
    <col min="14852" max="14852" width="15.125" style="304" customWidth="1"/>
    <col min="14853" max="15095" width="8" style="304"/>
    <col min="15096" max="15096" width="9" style="304" customWidth="1"/>
    <col min="15097" max="15097" width="12" style="304" customWidth="1"/>
    <col min="15098" max="15098" width="8" style="304" customWidth="1"/>
    <col min="15099" max="15099" width="11" style="304" customWidth="1"/>
    <col min="15100" max="15100" width="10.625" style="304" customWidth="1"/>
    <col min="15101" max="15101" width="11.25" style="304" customWidth="1"/>
    <col min="15102" max="15102" width="10.25" style="304" customWidth="1"/>
    <col min="15103" max="15103" width="10.125" style="304" customWidth="1"/>
    <col min="15104" max="15104" width="7.5" style="304" customWidth="1"/>
    <col min="15105" max="15105" width="9.875" style="304" customWidth="1"/>
    <col min="15106" max="15106" width="5.375" style="304" customWidth="1"/>
    <col min="15107" max="15107" width="13.75" style="304" customWidth="1"/>
    <col min="15108" max="15108" width="15.125" style="304" customWidth="1"/>
    <col min="15109" max="15351" width="8" style="304"/>
    <col min="15352" max="15352" width="9" style="304" customWidth="1"/>
    <col min="15353" max="15353" width="12" style="304" customWidth="1"/>
    <col min="15354" max="15354" width="8" style="304" customWidth="1"/>
    <col min="15355" max="15355" width="11" style="304" customWidth="1"/>
    <col min="15356" max="15356" width="10.625" style="304" customWidth="1"/>
    <col min="15357" max="15357" width="11.25" style="304" customWidth="1"/>
    <col min="15358" max="15358" width="10.25" style="304" customWidth="1"/>
    <col min="15359" max="15359" width="10.125" style="304" customWidth="1"/>
    <col min="15360" max="15360" width="7.5" style="304" customWidth="1"/>
    <col min="15361" max="15361" width="9.875" style="304" customWidth="1"/>
    <col min="15362" max="15362" width="5.375" style="304" customWidth="1"/>
    <col min="15363" max="15363" width="13.75" style="304" customWidth="1"/>
    <col min="15364" max="15364" width="15.125" style="304" customWidth="1"/>
    <col min="15365" max="15607" width="8" style="304"/>
    <col min="15608" max="15608" width="9" style="304" customWidth="1"/>
    <col min="15609" max="15609" width="12" style="304" customWidth="1"/>
    <col min="15610" max="15610" width="8" style="304" customWidth="1"/>
    <col min="15611" max="15611" width="11" style="304" customWidth="1"/>
    <col min="15612" max="15612" width="10.625" style="304" customWidth="1"/>
    <col min="15613" max="15613" width="11.25" style="304" customWidth="1"/>
    <col min="15614" max="15614" width="10.25" style="304" customWidth="1"/>
    <col min="15615" max="15615" width="10.125" style="304" customWidth="1"/>
    <col min="15616" max="15616" width="7.5" style="304" customWidth="1"/>
    <col min="15617" max="15617" width="9.875" style="304" customWidth="1"/>
    <col min="15618" max="15618" width="5.375" style="304" customWidth="1"/>
    <col min="15619" max="15619" width="13.75" style="304" customWidth="1"/>
    <col min="15620" max="15620" width="15.125" style="304" customWidth="1"/>
    <col min="15621" max="15863" width="8" style="304"/>
    <col min="15864" max="15864" width="9" style="304" customWidth="1"/>
    <col min="15865" max="15865" width="12" style="304" customWidth="1"/>
    <col min="15866" max="15866" width="8" style="304" customWidth="1"/>
    <col min="15867" max="15867" width="11" style="304" customWidth="1"/>
    <col min="15868" max="15868" width="10.625" style="304" customWidth="1"/>
    <col min="15869" max="15869" width="11.25" style="304" customWidth="1"/>
    <col min="15870" max="15870" width="10.25" style="304" customWidth="1"/>
    <col min="15871" max="15871" width="10.125" style="304" customWidth="1"/>
    <col min="15872" max="15872" width="7.5" style="304" customWidth="1"/>
    <col min="15873" max="15873" width="9.875" style="304" customWidth="1"/>
    <col min="15874" max="15874" width="5.375" style="304" customWidth="1"/>
    <col min="15875" max="15875" width="13.75" style="304" customWidth="1"/>
    <col min="15876" max="15876" width="15.125" style="304" customWidth="1"/>
    <col min="15877" max="16119" width="8" style="304"/>
    <col min="16120" max="16120" width="9" style="304" customWidth="1"/>
    <col min="16121" max="16121" width="12" style="304" customWidth="1"/>
    <col min="16122" max="16122" width="8" style="304" customWidth="1"/>
    <col min="16123" max="16123" width="11" style="304" customWidth="1"/>
    <col min="16124" max="16124" width="10.625" style="304" customWidth="1"/>
    <col min="16125" max="16125" width="11.25" style="304" customWidth="1"/>
    <col min="16126" max="16126" width="10.25" style="304" customWidth="1"/>
    <col min="16127" max="16127" width="10.125" style="304" customWidth="1"/>
    <col min="16128" max="16128" width="7.5" style="304" customWidth="1"/>
    <col min="16129" max="16129" width="9.875" style="304" customWidth="1"/>
    <col min="16130" max="16130" width="5.375" style="304" customWidth="1"/>
    <col min="16131" max="16131" width="13.75" style="304" customWidth="1"/>
    <col min="16132" max="16132" width="15.125" style="304" customWidth="1"/>
    <col min="16133" max="16384" width="8" style="304"/>
  </cols>
  <sheetData>
    <row r="1" spans="1:13" ht="18" x14ac:dyDescent="0.25">
      <c r="A1" s="300" t="s">
        <v>388</v>
      </c>
      <c r="B1" s="300"/>
      <c r="C1" s="300"/>
      <c r="D1" s="300"/>
      <c r="E1" s="300"/>
      <c r="F1" s="300"/>
      <c r="G1" s="301"/>
      <c r="H1" s="301"/>
      <c r="I1" s="339" t="s">
        <v>919</v>
      </c>
      <c r="J1" s="303"/>
      <c r="K1" s="303"/>
      <c r="L1" s="303"/>
    </row>
    <row r="2" spans="1:13" ht="18" x14ac:dyDescent="0.25">
      <c r="A2" s="300" t="s">
        <v>1130</v>
      </c>
      <c r="B2" s="300"/>
      <c r="C2" s="300"/>
      <c r="D2" s="300"/>
      <c r="E2" s="300"/>
      <c r="F2" s="300"/>
      <c r="G2" s="305"/>
      <c r="H2" s="303"/>
      <c r="I2" s="303"/>
      <c r="J2" s="303"/>
      <c r="K2" s="303"/>
      <c r="L2" s="303"/>
    </row>
    <row r="3" spans="1:13" ht="18" x14ac:dyDescent="0.25">
      <c r="A3" s="300" t="s">
        <v>389</v>
      </c>
      <c r="B3" s="300"/>
      <c r="C3" s="300"/>
      <c r="D3" s="305"/>
      <c r="E3" s="305"/>
      <c r="F3" s="305"/>
      <c r="G3" s="305"/>
      <c r="H3" s="303"/>
      <c r="I3" s="303"/>
      <c r="J3" s="303"/>
      <c r="K3" s="303"/>
      <c r="L3" s="303"/>
    </row>
    <row r="4" spans="1:13" ht="18" x14ac:dyDescent="0.25">
      <c r="A4" s="300"/>
      <c r="B4" s="300"/>
      <c r="C4" s="300"/>
      <c r="D4" s="305"/>
      <c r="E4" s="305"/>
      <c r="F4" s="305"/>
      <c r="G4" s="305"/>
      <c r="H4" s="303"/>
      <c r="I4" s="303"/>
      <c r="J4" s="303"/>
      <c r="K4" s="303"/>
      <c r="L4" s="303"/>
    </row>
    <row r="5" spans="1:13" ht="20.100000000000001" customHeight="1" x14ac:dyDescent="0.25">
      <c r="A5" s="307" t="s">
        <v>62</v>
      </c>
      <c r="B5" s="378"/>
      <c r="C5" s="378"/>
      <c r="D5" s="378"/>
      <c r="E5" s="378"/>
      <c r="F5" s="1566" t="s">
        <v>347</v>
      </c>
      <c r="G5" s="1566"/>
      <c r="H5" s="378"/>
      <c r="I5" s="378"/>
      <c r="J5" s="303"/>
      <c r="K5" s="303"/>
      <c r="L5" s="303"/>
    </row>
    <row r="6" spans="1:13" s="334" customFormat="1" ht="15" customHeight="1" x14ac:dyDescent="0.25">
      <c r="A6" s="344">
        <v>2009</v>
      </c>
      <c r="B6" s="342"/>
      <c r="C6" s="342"/>
      <c r="D6" s="343"/>
      <c r="E6" s="343"/>
      <c r="F6" s="343">
        <v>28</v>
      </c>
      <c r="G6" s="305"/>
      <c r="H6" s="309"/>
      <c r="I6" s="309"/>
      <c r="J6" s="309"/>
      <c r="K6" s="317"/>
      <c r="L6" s="309"/>
    </row>
    <row r="7" spans="1:13" s="334" customFormat="1" ht="15" customHeight="1" x14ac:dyDescent="0.25">
      <c r="A7" s="344">
        <v>2010</v>
      </c>
      <c r="B7" s="342"/>
      <c r="C7" s="342"/>
      <c r="D7" s="343"/>
      <c r="E7" s="343"/>
      <c r="F7" s="343">
        <v>33</v>
      </c>
      <c r="G7" s="305"/>
      <c r="H7" s="309"/>
      <c r="I7" s="309"/>
      <c r="J7" s="309"/>
      <c r="K7" s="309"/>
      <c r="L7" s="309"/>
    </row>
    <row r="8" spans="1:13" s="334" customFormat="1" ht="15" customHeight="1" x14ac:dyDescent="0.25">
      <c r="A8" s="344">
        <v>2011</v>
      </c>
      <c r="B8" s="342"/>
      <c r="C8" s="342"/>
      <c r="D8" s="343"/>
      <c r="E8" s="343"/>
      <c r="F8" s="343">
        <v>34</v>
      </c>
      <c r="G8" s="345"/>
      <c r="H8" s="309"/>
      <c r="I8" s="309"/>
      <c r="J8" s="309"/>
      <c r="K8" s="309"/>
      <c r="L8" s="309"/>
    </row>
    <row r="9" spans="1:13" s="334" customFormat="1" ht="15" customHeight="1" x14ac:dyDescent="0.25">
      <c r="A9" s="344">
        <v>2012</v>
      </c>
      <c r="B9" s="342"/>
      <c r="C9" s="342"/>
      <c r="D9" s="343"/>
      <c r="E9" s="343"/>
      <c r="F9" s="343">
        <v>42</v>
      </c>
      <c r="G9" s="305"/>
      <c r="H9" s="309"/>
      <c r="I9" s="309"/>
      <c r="J9" s="309"/>
      <c r="K9" s="309"/>
      <c r="L9" s="309"/>
    </row>
    <row r="10" spans="1:13" s="334" customFormat="1" ht="15" customHeight="1" x14ac:dyDescent="0.25">
      <c r="A10" s="344">
        <v>2013</v>
      </c>
      <c r="B10" s="342"/>
      <c r="C10" s="342"/>
      <c r="D10" s="343"/>
      <c r="E10" s="343"/>
      <c r="F10" s="343">
        <v>61</v>
      </c>
      <c r="G10" s="305"/>
      <c r="H10" s="309"/>
      <c r="I10" s="309"/>
      <c r="J10" s="309"/>
      <c r="K10" s="309"/>
      <c r="L10" s="309"/>
    </row>
    <row r="11" spans="1:13" s="334" customFormat="1" ht="15" customHeight="1" x14ac:dyDescent="0.25">
      <c r="A11" s="346">
        <v>2014</v>
      </c>
      <c r="B11" s="347"/>
      <c r="C11" s="347"/>
      <c r="D11" s="348"/>
      <c r="E11" s="348"/>
      <c r="F11" s="348">
        <v>62</v>
      </c>
      <c r="G11" s="327"/>
      <c r="H11" s="350"/>
      <c r="I11" s="350"/>
      <c r="J11" s="309"/>
      <c r="K11" s="309"/>
      <c r="L11" s="309"/>
    </row>
    <row r="12" spans="1:13" s="334" customFormat="1" ht="15" customHeight="1" x14ac:dyDescent="0.25">
      <c r="A12" s="351"/>
      <c r="B12" s="351"/>
      <c r="C12" s="351"/>
      <c r="D12" s="322"/>
      <c r="E12" s="322"/>
      <c r="F12" s="305"/>
      <c r="G12" s="305"/>
      <c r="H12" s="309"/>
      <c r="I12" s="309"/>
      <c r="J12" s="309"/>
      <c r="K12" s="309"/>
      <c r="L12" s="309"/>
    </row>
    <row r="13" spans="1:13" s="334" customFormat="1" ht="32.25" customHeight="1" x14ac:dyDescent="0.25">
      <c r="A13" s="1569" t="s">
        <v>381</v>
      </c>
      <c r="B13" s="1569"/>
      <c r="C13" s="1569"/>
      <c r="D13" s="1569"/>
      <c r="E13" s="1569"/>
      <c r="F13" s="1569"/>
      <c r="G13" s="1569"/>
      <c r="H13" s="1569"/>
      <c r="I13" s="1569"/>
      <c r="J13" s="322"/>
      <c r="K13" s="322"/>
      <c r="L13" s="322"/>
      <c r="M13" s="322"/>
    </row>
    <row r="14" spans="1:13" s="334" customFormat="1" ht="15" customHeight="1" x14ac:dyDescent="0.25">
      <c r="A14" s="351"/>
      <c r="B14" s="351"/>
      <c r="C14" s="351"/>
      <c r="D14" s="353"/>
      <c r="E14" s="353"/>
      <c r="F14" s="353"/>
      <c r="G14" s="353"/>
      <c r="H14" s="353"/>
      <c r="I14" s="354"/>
      <c r="J14" s="309"/>
      <c r="K14" s="309"/>
      <c r="L14" s="309"/>
    </row>
    <row r="15" spans="1:13" ht="18" x14ac:dyDescent="0.25">
      <c r="A15" s="252" t="s">
        <v>390</v>
      </c>
      <c r="B15" s="252"/>
      <c r="C15" s="252"/>
      <c r="D15" s="252"/>
      <c r="E15" s="379"/>
      <c r="F15" s="380"/>
      <c r="G15" s="381"/>
      <c r="I15" s="380" t="s">
        <v>920</v>
      </c>
    </row>
    <row r="16" spans="1:13" ht="18" x14ac:dyDescent="0.25">
      <c r="A16" s="252" t="s">
        <v>190</v>
      </c>
      <c r="B16" s="252"/>
      <c r="C16" s="252"/>
      <c r="D16" s="252"/>
      <c r="E16" s="379"/>
      <c r="F16" s="379"/>
      <c r="G16" s="299"/>
    </row>
    <row r="17" spans="1:9" ht="15.75" x14ac:dyDescent="0.25">
      <c r="A17" s="382"/>
      <c r="B17" s="382"/>
      <c r="C17" s="382"/>
      <c r="D17" s="382"/>
      <c r="E17" s="382"/>
      <c r="F17" s="382"/>
      <c r="G17" s="299"/>
    </row>
    <row r="18" spans="1:9" ht="20.100000000000001" customHeight="1" x14ac:dyDescent="0.25">
      <c r="A18" s="383" t="s">
        <v>339</v>
      </c>
      <c r="B18" s="384"/>
      <c r="C18" s="384"/>
      <c r="D18" s="384">
        <v>2012</v>
      </c>
      <c r="E18" s="384"/>
      <c r="F18" s="385">
        <v>2013</v>
      </c>
      <c r="G18" s="222"/>
      <c r="H18" s="222">
        <v>2014</v>
      </c>
      <c r="I18" s="222"/>
    </row>
    <row r="19" spans="1:9" ht="18.75" x14ac:dyDescent="0.25">
      <c r="A19" s="1574" t="s">
        <v>391</v>
      </c>
      <c r="B19" s="1575"/>
      <c r="C19" s="386"/>
      <c r="D19" s="387">
        <v>5</v>
      </c>
      <c r="E19" s="386"/>
      <c r="F19" s="387">
        <v>21</v>
      </c>
      <c r="G19" s="388"/>
      <c r="H19" s="389">
        <v>8</v>
      </c>
    </row>
    <row r="20" spans="1:9" ht="18.75" x14ac:dyDescent="0.25">
      <c r="A20" s="1576" t="s">
        <v>392</v>
      </c>
      <c r="B20" s="1577"/>
      <c r="C20" s="390"/>
      <c r="D20" s="391">
        <v>36</v>
      </c>
      <c r="E20" s="390"/>
      <c r="F20" s="392">
        <v>45</v>
      </c>
      <c r="G20" s="382"/>
      <c r="H20" s="389">
        <v>23</v>
      </c>
    </row>
    <row r="21" spans="1:9" ht="18.75" x14ac:dyDescent="0.25">
      <c r="A21" s="1576" t="s">
        <v>393</v>
      </c>
      <c r="B21" s="1577"/>
      <c r="C21" s="390"/>
      <c r="D21" s="393">
        <v>8</v>
      </c>
      <c r="E21" s="390"/>
      <c r="F21" s="394">
        <v>8</v>
      </c>
      <c r="G21" s="382"/>
      <c r="H21" s="389">
        <v>5</v>
      </c>
    </row>
    <row r="22" spans="1:9" ht="35.25" customHeight="1" x14ac:dyDescent="0.25">
      <c r="A22" s="1578" t="s">
        <v>394</v>
      </c>
      <c r="B22" s="1579"/>
      <c r="C22" s="395"/>
      <c r="D22" s="396">
        <v>7</v>
      </c>
      <c r="E22" s="395"/>
      <c r="F22" s="397">
        <v>7</v>
      </c>
      <c r="G22" s="398"/>
      <c r="H22" s="399">
        <v>7</v>
      </c>
      <c r="I22" s="400"/>
    </row>
    <row r="23" spans="1:9" ht="15.75" x14ac:dyDescent="0.25">
      <c r="A23" s="401"/>
      <c r="B23" s="401"/>
      <c r="C23" s="401"/>
      <c r="D23" s="401"/>
      <c r="E23" s="401"/>
      <c r="F23" s="382"/>
      <c r="G23" s="299"/>
    </row>
    <row r="24" spans="1:9" ht="67.5" customHeight="1" x14ac:dyDescent="0.25">
      <c r="A24" s="1573" t="s">
        <v>395</v>
      </c>
      <c r="B24" s="1573"/>
      <c r="C24" s="1573"/>
      <c r="D24" s="1573"/>
      <c r="E24" s="1573"/>
      <c r="F24" s="1573"/>
      <c r="G24" s="1573"/>
      <c r="H24" s="1573"/>
      <c r="I24" s="1573"/>
    </row>
    <row r="25" spans="1:9" ht="36" customHeight="1" x14ac:dyDescent="0.25">
      <c r="A25" s="1573" t="s">
        <v>396</v>
      </c>
      <c r="B25" s="1573"/>
      <c r="C25" s="1573"/>
      <c r="D25" s="1573"/>
      <c r="E25" s="1573"/>
      <c r="F25" s="1573"/>
      <c r="G25" s="1573"/>
      <c r="H25" s="1573"/>
      <c r="I25" s="1573"/>
    </row>
    <row r="26" spans="1:9" ht="18" customHeight="1" x14ac:dyDescent="0.25">
      <c r="A26" s="1573" t="s">
        <v>397</v>
      </c>
      <c r="B26" s="1573"/>
      <c r="C26" s="1573"/>
      <c r="D26" s="1573"/>
      <c r="E26" s="1573"/>
      <c r="F26" s="1573"/>
      <c r="G26" s="1573"/>
      <c r="H26" s="1573"/>
      <c r="I26" s="1573"/>
    </row>
    <row r="27" spans="1:9" ht="15.75" customHeight="1" x14ac:dyDescent="0.25">
      <c r="A27" s="1551" t="s">
        <v>345</v>
      </c>
      <c r="B27" s="1551"/>
      <c r="C27" s="1551"/>
      <c r="D27" s="1551"/>
      <c r="E27" s="1551"/>
      <c r="F27" s="1551"/>
      <c r="G27" s="1551"/>
      <c r="H27" s="1551"/>
      <c r="I27" s="1551"/>
    </row>
  </sheetData>
  <mergeCells count="10">
    <mergeCell ref="A24:I24"/>
    <mergeCell ref="A25:I25"/>
    <mergeCell ref="A26:I26"/>
    <mergeCell ref="A27:I27"/>
    <mergeCell ref="F5:G5"/>
    <mergeCell ref="A13:I13"/>
    <mergeCell ref="A19:B19"/>
    <mergeCell ref="A20:B20"/>
    <mergeCell ref="A21:B21"/>
    <mergeCell ref="A22:B22"/>
  </mergeCells>
  <printOptions horizontalCentered="1" verticalCentered="1"/>
  <pageMargins left="0.98425196850393704" right="0.39370078740157483" top="0.39370078740157483" bottom="0.39370078740157483" header="0" footer="0.19685039370078741"/>
  <pageSetup paperSize="5" orientation="landscape" r:id="rId1"/>
  <headerFooter>
    <oddFooter>&amp;L289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143</vt:i4>
      </vt:variant>
      <vt:variant>
        <vt:lpstr>Rangos con nombre</vt:lpstr>
      </vt:variant>
      <vt:variant>
        <vt:i4>93</vt:i4>
      </vt:variant>
    </vt:vector>
  </HeadingPairs>
  <TitlesOfParts>
    <vt:vector size="236" baseType="lpstr">
      <vt:lpstr>CONTRAPORTADA</vt:lpstr>
      <vt:lpstr>ORGULLO 2014</vt:lpstr>
      <vt:lpstr>Proyectos autorizados</vt:lpstr>
      <vt:lpstr>Proyecto 2014</vt:lpstr>
      <vt:lpstr>Proyecto 2013</vt:lpstr>
      <vt:lpstr>Proyecto 2013 (2)</vt:lpstr>
      <vt:lpstr>Proyecto 2012</vt:lpstr>
      <vt:lpstr>Proyectos autorizados 2012</vt:lpstr>
      <vt:lpstr>Regiones de impacto Proy 2012</vt:lpstr>
      <vt:lpstr>Proyectos autorizados 2013</vt:lpstr>
      <vt:lpstr>Regiones de impacto Proy 2013</vt:lpstr>
      <vt:lpstr>Proyectos autorizados 2014</vt:lpstr>
      <vt:lpstr>Regiones de Impacto Proy 2014</vt:lpstr>
      <vt:lpstr>Evaluación PAMR</vt:lpstr>
      <vt:lpstr>Evaluación PAMR (2)</vt:lpstr>
      <vt:lpstr>TramitesCEMER</vt:lpstr>
      <vt:lpstr>PRODUCCION</vt:lpstr>
      <vt:lpstr>NOCHE BUENA</vt:lpstr>
      <vt:lpstr>PASTO (TAPETE) m2</vt:lpstr>
      <vt:lpstr>ROSA (GRUESA)</vt:lpstr>
      <vt:lpstr>NARDO (GRUESA)</vt:lpstr>
      <vt:lpstr>CRISANTEMO (GRUESA)</vt:lpstr>
      <vt:lpstr>SUPERFICIE</vt:lpstr>
      <vt:lpstr>SORGO</vt:lpstr>
      <vt:lpstr>MAIZ</vt:lpstr>
      <vt:lpstr>CAÑA DE AZUCAR</vt:lpstr>
      <vt:lpstr>ELOTE</vt:lpstr>
      <vt:lpstr>AGUACATE</vt:lpstr>
      <vt:lpstr>NOPALITOS</vt:lpstr>
      <vt:lpstr>CEBOLLA</vt:lpstr>
      <vt:lpstr>EJOTE</vt:lpstr>
      <vt:lpstr>TOMATE ROJO</vt:lpstr>
      <vt:lpstr>FRIJOL</vt:lpstr>
      <vt:lpstr>DURAZNO</vt:lpstr>
      <vt:lpstr>ARROZ PALAY</vt:lpstr>
      <vt:lpstr>VALOR X PRODUCCIÓN</vt:lpstr>
      <vt:lpstr>CAÑA DE AZUCAR (2)</vt:lpstr>
      <vt:lpstr>TOMATE ROJO (2)</vt:lpstr>
      <vt:lpstr>SORGO (2)</vt:lpstr>
      <vt:lpstr>NOPALITOS (2)</vt:lpstr>
      <vt:lpstr>MAIZ (2)</vt:lpstr>
      <vt:lpstr>CEBOLLA (2)</vt:lpstr>
      <vt:lpstr>AGUACATE (2)</vt:lpstr>
      <vt:lpstr>DURAZNO (2)</vt:lpstr>
      <vt:lpstr>EJOTE (2)</vt:lpstr>
      <vt:lpstr>TOMATE VERDE</vt:lpstr>
      <vt:lpstr>PRODUCCION EN PIE</vt:lpstr>
      <vt:lpstr>PRODUCCION EN CANAL</vt:lpstr>
      <vt:lpstr>LECHE Y OTROS PRODUCTOS</vt:lpstr>
      <vt:lpstr>BOVINO</vt:lpstr>
      <vt:lpstr>PORCINO</vt:lpstr>
      <vt:lpstr>OVINO</vt:lpstr>
      <vt:lpstr>CAPRINO</vt:lpstr>
      <vt:lpstr>AVE</vt:lpstr>
      <vt:lpstr>BOVINO EN CANAL</vt:lpstr>
      <vt:lpstr>PORCINO EN CANAL</vt:lpstr>
      <vt:lpstr>OVINO EN CANAL</vt:lpstr>
      <vt:lpstr>CAPRINO EN CANAL</vt:lpstr>
      <vt:lpstr>AVE EN CANAL</vt:lpstr>
      <vt:lpstr>LECHE BOVINO</vt:lpstr>
      <vt:lpstr>HUEVO PARA PLATO</vt:lpstr>
      <vt:lpstr>MIEL</vt:lpstr>
      <vt:lpstr>PRODUCCION EN PIE(2)</vt:lpstr>
      <vt:lpstr>PRODUCCION EN CANAL(2)</vt:lpstr>
      <vt:lpstr>LECHE(2)</vt:lpstr>
      <vt:lpstr>BOVINO(2)</vt:lpstr>
      <vt:lpstr>PORCINO(2)</vt:lpstr>
      <vt:lpstr>CAPRINO(2)</vt:lpstr>
      <vt:lpstr>OVINO(2)</vt:lpstr>
      <vt:lpstr>AVE(2)</vt:lpstr>
      <vt:lpstr>BOVINO EN CANAL(2)</vt:lpstr>
      <vt:lpstr>PORCINO EN CANAL(2)</vt:lpstr>
      <vt:lpstr>OVINO EN CANAL(2)</vt:lpstr>
      <vt:lpstr>CAPRINO EN CANAL(2)</vt:lpstr>
      <vt:lpstr>AVE EN CANAL(2)</vt:lpstr>
      <vt:lpstr>LECHE BOVINO(2)</vt:lpstr>
      <vt:lpstr>HUEVO PARA PLATO(2)</vt:lpstr>
      <vt:lpstr>MIEL(2)</vt:lpstr>
      <vt:lpstr>PRODUCCION EN PIE(3)</vt:lpstr>
      <vt:lpstr>PRODUCCION EN CANAL(3)</vt:lpstr>
      <vt:lpstr>LECHE Y OTROS PRODUCTOS(3)</vt:lpstr>
      <vt:lpstr>BOVINO(3)</vt:lpstr>
      <vt:lpstr>PORCINO(3)</vt:lpstr>
      <vt:lpstr>OVINO(3)</vt:lpstr>
      <vt:lpstr>CAPRINO(3)</vt:lpstr>
      <vt:lpstr>AVE(3)</vt:lpstr>
      <vt:lpstr>BOVINO EN CANAL(3)</vt:lpstr>
      <vt:lpstr>PORCINO EN CANAL(3)</vt:lpstr>
      <vt:lpstr>OVINO EN CANAL(3)</vt:lpstr>
      <vt:lpstr>CAPRINO EN CANAL(3)</vt:lpstr>
      <vt:lpstr>AVE EN CANAL(3)</vt:lpstr>
      <vt:lpstr>LECHE BOVINO(3)</vt:lpstr>
      <vt:lpstr>HUEVO PARA PLATO(3)</vt:lpstr>
      <vt:lpstr>MIEL(3)</vt:lpstr>
      <vt:lpstr>Ciencia</vt:lpstr>
      <vt:lpstr>Ciencia (2)</vt:lpstr>
      <vt:lpstr>Ciencia (3)</vt:lpstr>
      <vt:lpstr>Ciencia (4)</vt:lpstr>
      <vt:lpstr>Ciencia (5)</vt:lpstr>
      <vt:lpstr>Ciencia (6)</vt:lpstr>
      <vt:lpstr>Ciencia(7)</vt:lpstr>
      <vt:lpstr>Ciencia(8)</vt:lpstr>
      <vt:lpstr>PEI (1)</vt:lpstr>
      <vt:lpstr>PEI (2)</vt:lpstr>
      <vt:lpstr>PEI (3)</vt:lpstr>
      <vt:lpstr>PEI (4)</vt:lpstr>
      <vt:lpstr>FIT (1)</vt:lpstr>
      <vt:lpstr>Desarrollo Tecnológico </vt:lpstr>
      <vt:lpstr>Desarrollo Tecnológico 3</vt:lpstr>
      <vt:lpstr>Actos Juridicos 2013 JLCA</vt:lpstr>
      <vt:lpstr>Personas Atendidas 2012 SNE</vt:lpstr>
      <vt:lpstr>Personas Atendidas 2012 SNE (2</vt:lpstr>
      <vt:lpstr>Personas Atendidas 2012 SNE (3)</vt:lpstr>
      <vt:lpstr>Poblacion  Laboral 2013 SNE</vt:lpstr>
      <vt:lpstr>Ocupacion 2013 SNE</vt:lpstr>
      <vt:lpstr>Ocupacion 2014 SNE</vt:lpstr>
      <vt:lpstr>Indicadores 2006-2014 SNE</vt:lpstr>
      <vt:lpstr>Insp. de Trabajo 12-13 DGIT</vt:lpstr>
      <vt:lpstr>Act. de insp. mensual 2013 </vt:lpstr>
      <vt:lpstr>Concialiaciones 12-13 DGC</vt:lpstr>
      <vt:lpstr>Asesorias 12-13 DGC</vt:lpstr>
      <vt:lpstr>Concentrado Cuernavaca ICATMOR</vt:lpstr>
      <vt:lpstr>Concentrado Anenecuilco ICATMOR</vt:lpstr>
      <vt:lpstr>Concentrado Pte. Ixtla ICATMOR</vt:lpstr>
      <vt:lpstr>Cap.Aten. Cuernavaca ICATMOR</vt:lpstr>
      <vt:lpstr>Cap.Aten. Anenecuilco ICATMOR</vt:lpstr>
      <vt:lpstr>Cap.Aten. Pte. Ixtla ICATMOR</vt:lpstr>
      <vt:lpstr>Evolución Hospedaje</vt:lpstr>
      <vt:lpstr>%Part. Hoteles</vt:lpstr>
      <vt:lpstr>%Ocupación Hotelera</vt:lpstr>
      <vt:lpstr>Comparativo llegada turistas</vt:lpstr>
      <vt:lpstr>Comparativo estadía</vt:lpstr>
      <vt:lpstr>Var % Hoteles</vt:lpstr>
      <vt:lpstr>Categorías Turísticas Hotel (2</vt:lpstr>
      <vt:lpstr>Llegada de vuelos</vt:lpstr>
      <vt:lpstr>Llegada de vuelos morelos</vt:lpstr>
      <vt:lpstr>Oferta de alimentos y bebidas</vt:lpstr>
      <vt:lpstr>Obras por municipio</vt:lpstr>
      <vt:lpstr>Obras por municipio (2)</vt:lpstr>
      <vt:lpstr>concluidas</vt:lpstr>
      <vt:lpstr>proceso</vt:lpstr>
      <vt:lpstr>iniciar</vt:lpstr>
      <vt:lpstr>proceso y por iniciar</vt:lpstr>
      <vt:lpstr>'%Ocupación Hotelera'!Área_de_impresión</vt:lpstr>
      <vt:lpstr>'%Part. Hoteles'!Área_de_impresión</vt:lpstr>
      <vt:lpstr>'Act. de insp. mensual 2013 '!Área_de_impresión</vt:lpstr>
      <vt:lpstr>'Actos Juridicos 2013 JLCA'!Área_de_impresión</vt:lpstr>
      <vt:lpstr>AGUACATE!Área_de_impresión</vt:lpstr>
      <vt:lpstr>'AGUACATE (2)'!Área_de_impresión</vt:lpstr>
      <vt:lpstr>'ARROZ PALAY'!Área_de_impresión</vt:lpstr>
      <vt:lpstr>'Asesorias 12-13 DGC'!Área_de_impresión</vt:lpstr>
      <vt:lpstr>'CAÑA DE AZUCAR (2)'!Área_de_impresión</vt:lpstr>
      <vt:lpstr>'Cap.Aten. Anenecuilco ICATMOR'!Área_de_impresión</vt:lpstr>
      <vt:lpstr>'Cap.Aten. Cuernavaca ICATMOR'!Área_de_impresión</vt:lpstr>
      <vt:lpstr>'Cap.Aten. Pte. Ixtla ICATMOR'!Área_de_impresión</vt:lpstr>
      <vt:lpstr>'Categorías Turísticas Hotel (2'!Área_de_impresión</vt:lpstr>
      <vt:lpstr>CEBOLLA!Área_de_impresión</vt:lpstr>
      <vt:lpstr>'CEBOLLA (2)'!Área_de_impresión</vt:lpstr>
      <vt:lpstr>Ciencia!Área_de_impresión</vt:lpstr>
      <vt:lpstr>'Ciencia (2)'!Área_de_impresión</vt:lpstr>
      <vt:lpstr>'Ciencia (3)'!Área_de_impresión</vt:lpstr>
      <vt:lpstr>'Ciencia (4)'!Área_de_impresión</vt:lpstr>
      <vt:lpstr>'Ciencia (5)'!Área_de_impresión</vt:lpstr>
      <vt:lpstr>'Ciencia (6)'!Área_de_impresión</vt:lpstr>
      <vt:lpstr>'Ciencia(7)'!Área_de_impresión</vt:lpstr>
      <vt:lpstr>'Ciencia(8)'!Área_de_impresión</vt:lpstr>
      <vt:lpstr>'Comparativo estadía'!Área_de_impresión</vt:lpstr>
      <vt:lpstr>'Comparativo llegada turistas'!Área_de_impresión</vt:lpstr>
      <vt:lpstr>'Concentrado Anenecuilco ICATMOR'!Área_de_impresión</vt:lpstr>
      <vt:lpstr>'Concentrado Cuernavaca ICATMOR'!Área_de_impresión</vt:lpstr>
      <vt:lpstr>'Concentrado Pte. Ixtla ICATMOR'!Área_de_impresión</vt:lpstr>
      <vt:lpstr>'Concialiaciones 12-13 DGC'!Área_de_impresión</vt:lpstr>
      <vt:lpstr>CONTRAPORTADA!Área_de_impresión</vt:lpstr>
      <vt:lpstr>'CRISANTEMO (GRUESA)'!Área_de_impresión</vt:lpstr>
      <vt:lpstr>'Desarrollo Tecnológico '!Área_de_impresión</vt:lpstr>
      <vt:lpstr>'Desarrollo Tecnológico 3'!Área_de_impresión</vt:lpstr>
      <vt:lpstr>DURAZNO!Área_de_impresión</vt:lpstr>
      <vt:lpstr>'DURAZNO (2)'!Área_de_impresión</vt:lpstr>
      <vt:lpstr>'EJOTE (2)'!Área_de_impresión</vt:lpstr>
      <vt:lpstr>'Evaluación PAMR'!Área_de_impresión</vt:lpstr>
      <vt:lpstr>'Evaluación PAMR (2)'!Área_de_impresión</vt:lpstr>
      <vt:lpstr>'Evolución Hospedaje'!Área_de_impresión</vt:lpstr>
      <vt:lpstr>FRIJOL!Área_de_impresión</vt:lpstr>
      <vt:lpstr>'Indicadores 2006-2014 SNE'!Área_de_impresión</vt:lpstr>
      <vt:lpstr>'Insp. de Trabajo 12-13 DGIT'!Área_de_impresión</vt:lpstr>
      <vt:lpstr>'LECHE Y OTROS PRODUCTOS'!Área_de_impresión</vt:lpstr>
      <vt:lpstr>'LECHE Y OTROS PRODUCTOS(3)'!Área_de_impresión</vt:lpstr>
      <vt:lpstr>'LECHE(2)'!Área_de_impresión</vt:lpstr>
      <vt:lpstr>'Llegada de vuelos'!Área_de_impresión</vt:lpstr>
      <vt:lpstr>'Llegada de vuelos morelos'!Área_de_impresión</vt:lpstr>
      <vt:lpstr>MAIZ!Área_de_impresión</vt:lpstr>
      <vt:lpstr>'MAIZ (2)'!Área_de_impresión</vt:lpstr>
      <vt:lpstr>'NARDO (GRUESA)'!Área_de_impresión</vt:lpstr>
      <vt:lpstr>'NOCHE BUENA'!Área_de_impresión</vt:lpstr>
      <vt:lpstr>'NOPALITOS (2)'!Área_de_impresión</vt:lpstr>
      <vt:lpstr>'Obras por municipio'!Área_de_impresión</vt:lpstr>
      <vt:lpstr>'Obras por municipio (2)'!Área_de_impresión</vt:lpstr>
      <vt:lpstr>'Ocupacion 2013 SNE'!Área_de_impresión</vt:lpstr>
      <vt:lpstr>'Ocupacion 2014 SNE'!Área_de_impresión</vt:lpstr>
      <vt:lpstr>'Oferta de alimentos y bebidas'!Área_de_impresión</vt:lpstr>
      <vt:lpstr>'ORGULLO 2014'!Área_de_impresión</vt:lpstr>
      <vt:lpstr>'OVINO EN CANAL'!Área_de_impresión</vt:lpstr>
      <vt:lpstr>'OVINO EN CANAL(3)'!Área_de_impresión</vt:lpstr>
      <vt:lpstr>'PASTO (TAPETE) m2'!Área_de_impresión</vt:lpstr>
      <vt:lpstr>'PEI (3)'!Área_de_impresión</vt:lpstr>
      <vt:lpstr>'PEI (4)'!Área_de_impresión</vt:lpstr>
      <vt:lpstr>'Personas Atendidas 2012 SNE'!Área_de_impresión</vt:lpstr>
      <vt:lpstr>'Personas Atendidas 2012 SNE (2'!Área_de_impresión</vt:lpstr>
      <vt:lpstr>'Personas Atendidas 2012 SNE (3)'!Área_de_impresión</vt:lpstr>
      <vt:lpstr>'Poblacion  Laboral 2013 SNE'!Área_de_impresión</vt:lpstr>
      <vt:lpstr>PRODUCCION!Área_de_impresión</vt:lpstr>
      <vt:lpstr>'PRODUCCION EN CANAL'!Área_de_impresión</vt:lpstr>
      <vt:lpstr>'PRODUCCION EN CANAL(2)'!Área_de_impresión</vt:lpstr>
      <vt:lpstr>'PRODUCCION EN CANAL(3)'!Área_de_impresión</vt:lpstr>
      <vt:lpstr>'PRODUCCION EN PIE'!Área_de_impresión</vt:lpstr>
      <vt:lpstr>'PRODUCCION EN PIE(2)'!Área_de_impresión</vt:lpstr>
      <vt:lpstr>'PRODUCCION EN PIE(3)'!Área_de_impresión</vt:lpstr>
      <vt:lpstr>'Proyecto 2012'!Área_de_impresión</vt:lpstr>
      <vt:lpstr>'Proyecto 2013 (2)'!Área_de_impresión</vt:lpstr>
      <vt:lpstr>'Proyecto 2014'!Área_de_impresión</vt:lpstr>
      <vt:lpstr>'Proyectos autorizados'!Área_de_impresión</vt:lpstr>
      <vt:lpstr>'Proyectos autorizados 2012'!Área_de_impresión</vt:lpstr>
      <vt:lpstr>'Proyectos autorizados 2013'!Área_de_impresión</vt:lpstr>
      <vt:lpstr>'Proyectos autorizados 2014'!Área_de_impresión</vt:lpstr>
      <vt:lpstr>'Regiones de impacto Proy 2013'!Área_de_impresión</vt:lpstr>
      <vt:lpstr>'Regiones de Impacto Proy 2014'!Área_de_impresión</vt:lpstr>
      <vt:lpstr>'ROSA (GRUESA)'!Área_de_impresión</vt:lpstr>
      <vt:lpstr>SORGO!Área_de_impresión</vt:lpstr>
      <vt:lpstr>'SORGO (2)'!Área_de_impresión</vt:lpstr>
      <vt:lpstr>SUPERFICIE!Área_de_impresión</vt:lpstr>
      <vt:lpstr>'TOMATE ROJO'!Área_de_impresión</vt:lpstr>
      <vt:lpstr>'TOMATE ROJO (2)'!Área_de_impresión</vt:lpstr>
      <vt:lpstr>'TOMATE VERDE'!Área_de_impresión</vt:lpstr>
      <vt:lpstr>TramitesCEMER!Área_de_impresión</vt:lpstr>
      <vt:lpstr>'VALOR X PRODUCCIÓN'!Área_de_impresión</vt:lpstr>
      <vt:lpstr>'Var % Hoteles'!Área_de_impresión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Paty</dc:creator>
  <cp:lastModifiedBy>Jazmin</cp:lastModifiedBy>
  <cp:lastPrinted>2015-06-17T19:05:41Z</cp:lastPrinted>
  <dcterms:created xsi:type="dcterms:W3CDTF">2015-03-31T20:34:03Z</dcterms:created>
  <dcterms:modified xsi:type="dcterms:W3CDTF">2015-06-17T19:05:57Z</dcterms:modified>
</cp:coreProperties>
</file>